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2014" sheetId="1" r:id="rId1"/>
    <sheet name="2015" sheetId="2" r:id="rId2"/>
    <sheet name="2016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<sst xmlns="http://schemas.openxmlformats.org/spreadsheetml/2006/main" count="720" uniqueCount="222">
  <si>
    <t>тыс.руб.</t>
  </si>
  <si>
    <t>Код бюдж. классиф.</t>
  </si>
  <si>
    <t>Наименование показателей</t>
  </si>
  <si>
    <t xml:space="preserve">Консолидированный бюджет  муниципальногоного района </t>
  </si>
  <si>
    <t>Бюджет муниципального района "Город Валуйки и Валуйский район"</t>
  </si>
  <si>
    <t>Всего по городским поселениям</t>
  </si>
  <si>
    <t>в том числе:</t>
  </si>
  <si>
    <t>Всего по сельским поселениям</t>
  </si>
  <si>
    <t xml:space="preserve">                                в том числе бюджеты сельских поселений:</t>
  </si>
  <si>
    <t>Всего по городским и сельским поселениям</t>
  </si>
  <si>
    <t>Бюджет городского поселения "Город Валуйки"</t>
  </si>
  <si>
    <t>Бюджет городского поселения "Посёлок Уразово"</t>
  </si>
  <si>
    <t xml:space="preserve"> Борчанского </t>
  </si>
  <si>
    <t xml:space="preserve">Бирючанского </t>
  </si>
  <si>
    <t xml:space="preserve">Герасимовского </t>
  </si>
  <si>
    <t xml:space="preserve">Двулученского </t>
  </si>
  <si>
    <t xml:space="preserve">Казинского </t>
  </si>
  <si>
    <t xml:space="preserve"> Колосковского </t>
  </si>
  <si>
    <t xml:space="preserve">Кукуевского </t>
  </si>
  <si>
    <t xml:space="preserve">Мандровского </t>
  </si>
  <si>
    <t>Насоновского</t>
  </si>
  <si>
    <t xml:space="preserve"> Принцевского </t>
  </si>
  <si>
    <t xml:space="preserve"> Рождественского </t>
  </si>
  <si>
    <t>Тимоновского</t>
  </si>
  <si>
    <t xml:space="preserve"> Шелаевского </t>
  </si>
  <si>
    <t xml:space="preserve"> Яблоновского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</si>
  <si>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</si>
  <si>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</si>
  <si>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</si>
  <si>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</si>
  <si>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</si>
  <si>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</si>
  <si>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</si>
  <si>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органов исполнительной власти местного самоуправления</t>
  </si>
  <si>
    <t>0105</t>
  </si>
  <si>
    <t>Судебная система</t>
  </si>
  <si>
    <t>0107</t>
  </si>
  <si>
    <t>Обеспечение проведения выборов и референдумов</t>
  </si>
  <si>
    <t>0111</t>
  </si>
  <si>
    <t xml:space="preserve">Обслуживание государственного и муниципального долга 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</si>
  <si>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</si>
  <si>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</si>
  <si>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</si>
  <si>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</si>
  <si>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</si>
  <si>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</si>
  <si>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</si>
  <si>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</si>
  <si>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</si>
  <si>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</si>
  <si>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</si>
  <si>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</si>
  <si>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</si>
  <si>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</si>
  <si>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</si>
  <si>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</si>
  <si>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</si>
  <si>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</si>
  <si>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0407</t>
  </si>
  <si>
    <t>Лесное хозяйство</t>
  </si>
  <si>
    <t>0408</t>
  </si>
  <si>
    <t>Транспорт</t>
  </si>
  <si>
    <t>0409</t>
  </si>
  <si>
    <t>Дорожное хозяйство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</si>
  <si>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</si>
  <si>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</si>
  <si>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</si>
  <si>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</si>
  <si>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</si>
  <si>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</si>
  <si>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</si>
  <si>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</si>
  <si>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</si>
  <si>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</si>
  <si>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</si>
  <si>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</si>
  <si>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</si>
  <si>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</si>
  <si>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</si>
  <si>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</si>
  <si>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</si>
  <si>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</si>
  <si>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</si>
  <si>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</si>
  <si>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</si>
  <si>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</si>
  <si>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</si>
  <si>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</si>
  <si>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</si>
  <si>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</si>
  <si>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</si>
  <si>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</si>
  <si>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</si>
  <si>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</si>
  <si>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</si>
  <si>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</si>
  <si>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</si>
  <si>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</si>
  <si>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</si>
  <si>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</si>
  <si>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0802</t>
  </si>
  <si>
    <t>Кинематография</t>
  </si>
  <si>
    <t>0803</t>
  </si>
  <si>
    <t>Телевидение и радиовещание</t>
  </si>
  <si>
    <t>0900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</si>
  <si>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</si>
  <si>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</si>
  <si>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</si>
  <si>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</si>
  <si>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</si>
  <si>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 помощь</t>
  </si>
  <si>
    <t>0908</t>
  </si>
  <si>
    <t>Физическая культура  и спорт</t>
  </si>
  <si>
    <t>Другие вопросы в области здравоохранения, физической культуры и спорта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</si>
  <si>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</si>
  <si>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</si>
  <si>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</si>
  <si>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</si>
  <si>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</si>
  <si>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</si>
  <si>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</si>
  <si>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</si>
  <si>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</si>
  <si>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</si>
  <si>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</si>
  <si>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</si>
  <si>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Итого расходов</t>
  </si>
  <si>
    <t>Межбюджетные трансферты</t>
  </si>
  <si>
    <t>Иные межбюджетные трансферты</t>
  </si>
  <si>
    <t>ВСЕГО расходов по бюджету</t>
  </si>
  <si>
    <t>Собственные доходы, в том числе:</t>
  </si>
  <si>
    <t xml:space="preserve">   -Налоговые и неналоговые доходы</t>
  </si>
  <si>
    <t xml:space="preserve">   -Доходы от предпринимательской и иной приносящей доход деятельности </t>
  </si>
  <si>
    <t>Безвозмездные поступления, в том числе:</t>
  </si>
  <si>
    <t xml:space="preserve">  -Субвенции, межбюджетные трансферты (местный бюджет)</t>
  </si>
  <si>
    <t>х</t>
  </si>
  <si>
    <t xml:space="preserve">  -Субвенции, субсидии (обл. и фед.бюджет)</t>
  </si>
  <si>
    <t xml:space="preserve">  -Прочие безвозмездные поступления в бюджеты поселений  </t>
  </si>
  <si>
    <t xml:space="preserve">  -Прочие безвозмездные поступления в бюджеты поселений от бюджетов муниципальных районов</t>
  </si>
  <si>
    <t xml:space="preserve">  -Дотации бюджетам муниципальных районов на выравнивание  бюджетной обеспеченности </t>
  </si>
  <si>
    <t xml:space="preserve">  -Дотации на выравнивание  бюджетной обеспеченности поселений (областной бюджет)</t>
  </si>
  <si>
    <t>Всего доходов по бюджету</t>
  </si>
  <si>
    <t>Дефицит(-), профицит (+)</t>
  </si>
  <si>
    <t>0113</t>
  </si>
  <si>
    <t>0909</t>
  </si>
  <si>
    <t xml:space="preserve">Здравоохранение </t>
  </si>
  <si>
    <t>1100</t>
  </si>
  <si>
    <t>1101</t>
  </si>
  <si>
    <t xml:space="preserve">Физическая культура </t>
  </si>
  <si>
    <t>1300</t>
  </si>
  <si>
    <t>1301</t>
  </si>
  <si>
    <t xml:space="preserve">Обслуживание внутреннего государственного и муниципального долга </t>
  </si>
  <si>
    <t>1200</t>
  </si>
  <si>
    <t>1201</t>
  </si>
  <si>
    <t>Средства массовой информации</t>
  </si>
  <si>
    <t xml:space="preserve">  в т.ч.:   ЗАГСы</t>
  </si>
  <si>
    <t>в т.ч.:    питание детские сады</t>
  </si>
  <si>
    <t xml:space="preserve">               питание школы</t>
  </si>
  <si>
    <t xml:space="preserve">              УДШИ</t>
  </si>
  <si>
    <t xml:space="preserve">                ВУСы</t>
  </si>
  <si>
    <t xml:space="preserve">                погребение</t>
  </si>
  <si>
    <t xml:space="preserve">                питание многодетных</t>
  </si>
  <si>
    <t xml:space="preserve">                капы по чистой питьевой  воде</t>
  </si>
  <si>
    <t xml:space="preserve">                капы стройка</t>
  </si>
  <si>
    <t xml:space="preserve">              культура (ДК)</t>
  </si>
  <si>
    <t xml:space="preserve">              культура (биб-ки)</t>
  </si>
  <si>
    <t>Иные межбюджетные трансферты (ДК)</t>
  </si>
  <si>
    <t>Иные межбюджетные трансферты (биб-ки)</t>
  </si>
  <si>
    <t>Дотации бюджетам субъектов Российской Федерации и муниципальных образований (Обл.б-т)</t>
  </si>
  <si>
    <t>Дотации бюджетам субъектов Российской Федерации и муниципальных образований (Мест.б-т)</t>
  </si>
  <si>
    <t xml:space="preserve">Дотации бюджетам субъектов Российской Федерации и муниципальных образований </t>
  </si>
  <si>
    <t>0804</t>
  </si>
  <si>
    <t xml:space="preserve">Другие вопросы в области культуры, кинематографии </t>
  </si>
  <si>
    <t>Иные межбюджетные трансферты (капремонт ДК)</t>
  </si>
  <si>
    <t xml:space="preserve">              капремонт ДК</t>
  </si>
  <si>
    <t>0401</t>
  </si>
  <si>
    <t>Общеэкономические вопросы</t>
  </si>
  <si>
    <t>0310</t>
  </si>
  <si>
    <t>Обеспечение пожарной безопасности</t>
  </si>
  <si>
    <t>Иные межбюджетные трансферты (уличное освещение)</t>
  </si>
  <si>
    <t>1105</t>
  </si>
  <si>
    <t>Другие вопросы в области физической культуры и спорта</t>
  </si>
  <si>
    <t xml:space="preserve">              уличное освещение</t>
  </si>
  <si>
    <t>0806</t>
  </si>
  <si>
    <t>Другие вопросы в области культуры, кинематографии, средств массовой информации</t>
  </si>
  <si>
    <t>Иные межбюджетные трансферты (питание Д/с,школы)</t>
  </si>
  <si>
    <t>Иные межбюджетные трансферты (УДШИ)</t>
  </si>
  <si>
    <t>0412</t>
  </si>
  <si>
    <t>Другие вопросы в области национальной экономики</t>
  </si>
  <si>
    <t>1202</t>
  </si>
  <si>
    <t>Периодическая печать и издательства</t>
  </si>
  <si>
    <t xml:space="preserve">  -Дотации на выравнивание  бюджетной обеспеченности поселений (местный бюджет)</t>
  </si>
  <si>
    <t>Иные межбюджетные трансферты (ремонт дорог)</t>
  </si>
  <si>
    <t xml:space="preserve">              ремонт дорог</t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</si>
  <si>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(ВУС)</t>
    </r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</si>
  <si>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(погребение)</t>
    </r>
  </si>
  <si>
    <r>
      <t xml:space="preserve">Субвенции бюджетам субъектов Российской Федерации и муниципальных образований </t>
    </r>
    <r>
      <rPr>
        <i/>
        <sz val="10"/>
        <rFont val="Times New Roman"/>
        <family val="1"/>
      </rPr>
      <t>(ЗАГС)</t>
    </r>
  </si>
  <si>
    <t>0603</t>
  </si>
  <si>
    <t>Охрана объектов растительного и животного мира и среды их обитания</t>
  </si>
  <si>
    <t>Иные межбюджетные трансферты (капитальный ремонт жилого фонда)</t>
  </si>
  <si>
    <t xml:space="preserve">капремонт жилого фонда </t>
  </si>
  <si>
    <t>2897</t>
  </si>
  <si>
    <t>3623</t>
  </si>
  <si>
    <t>2363</t>
  </si>
  <si>
    <t>2954</t>
  </si>
  <si>
    <t>3008</t>
  </si>
  <si>
    <t>2405</t>
  </si>
  <si>
    <t>3041</t>
  </si>
  <si>
    <t>3741</t>
  </si>
  <si>
    <t>2282</t>
  </si>
  <si>
    <t>2807</t>
  </si>
  <si>
    <t>3027</t>
  </si>
  <si>
    <t>2462</t>
  </si>
  <si>
    <t>2943</t>
  </si>
  <si>
    <t>3788</t>
  </si>
  <si>
    <t>2182</t>
  </si>
  <si>
    <t>2809</t>
  </si>
  <si>
    <t>3077</t>
  </si>
  <si>
    <t>2389</t>
  </si>
  <si>
    <t>Показатели консолидированного бюджета муниципального района "Город Валуйки и Валуйский район" на  2014 год</t>
  </si>
  <si>
    <t>Показатели консолидированного бюджета муниципального района "Город Валуйки и Валуйский район" на  2015 год</t>
  </si>
  <si>
    <t>Показатели консолидированного бюджета муниципального района "Город Валуйки и Валуйский район" на 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</si>
</sst>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14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justify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" fontId="4" fillId="2" borderId="10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" fontId="4" fillId="2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justify"/>
    </xf>
    <xf numFmtId="1" fontId="4" fillId="0" borderId="4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justify"/>
    </xf>
    <xf numFmtId="1" fontId="6" fillId="0" borderId="23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justify"/>
    </xf>
    <xf numFmtId="1" fontId="10" fillId="0" borderId="4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justify"/>
    </xf>
    <xf numFmtId="1" fontId="10" fillId="0" borderId="10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" fontId="6" fillId="0" borderId="3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9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4" borderId="22" xfId="0" applyFill="1" applyBorder="1" applyAlignment="1">
      <alignment horizontal="center"/>
    </xf>
    <xf numFmtId="0" fontId="6" fillId="4" borderId="22" xfId="0" applyFont="1" applyFill="1" applyBorder="1" applyAlignment="1">
      <alignment horizontal="left" wrapText="1"/>
    </xf>
    <xf numFmtId="1" fontId="4" fillId="4" borderId="4" xfId="0" applyNumberFormat="1" applyFont="1" applyFill="1" applyBorder="1" applyAlignment="1">
      <alignment horizontal="center"/>
    </xf>
    <xf numFmtId="1" fontId="6" fillId="4" borderId="23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justify"/>
    </xf>
    <xf numFmtId="164" fontId="4" fillId="4" borderId="4" xfId="0" applyNumberFormat="1" applyFont="1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justify"/>
    </xf>
    <xf numFmtId="1" fontId="4" fillId="5" borderId="4" xfId="0" applyNumberFormat="1" applyFont="1" applyFill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34" xfId="0" applyFont="1" applyFill="1" applyBorder="1" applyAlignment="1">
      <alignment/>
    </xf>
    <xf numFmtId="1" fontId="4" fillId="5" borderId="5" xfId="0" applyNumberFormat="1" applyFont="1" applyFill="1" applyBorder="1" applyAlignment="1">
      <alignment horizontal="center"/>
    </xf>
    <xf numFmtId="1" fontId="4" fillId="5" borderId="35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" fontId="4" fillId="6" borderId="11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1" fontId="10" fillId="4" borderId="4" xfId="0" applyNumberFormat="1" applyFont="1" applyFill="1" applyBorder="1" applyAlignment="1">
      <alignment horizontal="center"/>
    </xf>
    <xf numFmtId="1" fontId="9" fillId="4" borderId="37" xfId="0" applyNumberFormat="1" applyFont="1" applyFill="1" applyBorder="1" applyAlignment="1">
      <alignment horizontal="center"/>
    </xf>
    <xf numFmtId="1" fontId="10" fillId="4" borderId="38" xfId="0" applyNumberFormat="1" applyFont="1" applyFill="1" applyBorder="1" applyAlignment="1">
      <alignment horizontal="center"/>
    </xf>
    <xf numFmtId="1" fontId="9" fillId="4" borderId="39" xfId="0" applyNumberFormat="1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49" fontId="9" fillId="4" borderId="40" xfId="0" applyNumberFormat="1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1" fontId="10" fillId="4" borderId="42" xfId="0" applyNumberFormat="1" applyFont="1" applyFill="1" applyBorder="1" applyAlignment="1">
      <alignment horizontal="center"/>
    </xf>
    <xf numFmtId="1" fontId="9" fillId="4" borderId="43" xfId="0" applyNumberFormat="1" applyFont="1" applyFill="1" applyBorder="1" applyAlignment="1">
      <alignment horizontal="center"/>
    </xf>
    <xf numFmtId="1" fontId="9" fillId="4" borderId="40" xfId="0" applyNumberFormat="1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164" fontId="4" fillId="5" borderId="33" xfId="0" applyNumberFormat="1" applyFont="1" applyFill="1" applyBorder="1" applyAlignment="1">
      <alignment horizontal="center"/>
    </xf>
    <xf numFmtId="164" fontId="4" fillId="5" borderId="30" xfId="0" applyNumberFormat="1" applyFont="1" applyFill="1" applyBorder="1" applyAlignment="1">
      <alignment horizontal="center"/>
    </xf>
    <xf numFmtId="1" fontId="4" fillId="6" borderId="25" xfId="0" applyNumberFormat="1" applyFont="1" applyFill="1" applyBorder="1" applyAlignment="1">
      <alignment horizontal="center"/>
    </xf>
    <xf numFmtId="1" fontId="4" fillId="6" borderId="24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164" fontId="4" fillId="3" borderId="45" xfId="0" applyNumberFormat="1" applyFont="1" applyFill="1" applyBorder="1" applyAlignment="1">
      <alignment horizontal="center"/>
    </xf>
    <xf numFmtId="164" fontId="3" fillId="3" borderId="44" xfId="0" applyNumberFormat="1" applyFont="1" applyFill="1" applyBorder="1" applyAlignment="1">
      <alignment horizontal="center"/>
    </xf>
    <xf numFmtId="1" fontId="3" fillId="3" borderId="46" xfId="0" applyNumberFormat="1" applyFont="1" applyFill="1" applyBorder="1" applyAlignment="1">
      <alignment horizontal="center"/>
    </xf>
    <xf numFmtId="49" fontId="3" fillId="3" borderId="45" xfId="0" applyNumberFormat="1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4" borderId="41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justify" wrapText="1"/>
    </xf>
    <xf numFmtId="1" fontId="9" fillId="0" borderId="9" xfId="0" applyNumberFormat="1" applyFont="1" applyFill="1" applyBorder="1" applyAlignment="1">
      <alignment horizontal="center"/>
    </xf>
    <xf numFmtId="1" fontId="4" fillId="2" borderId="47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10" fillId="0" borderId="48" xfId="0" applyNumberFormat="1" applyFont="1" applyFill="1" applyBorder="1" applyAlignment="1">
      <alignment horizontal="center"/>
    </xf>
    <xf numFmtId="1" fontId="4" fillId="2" borderId="49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justify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" fontId="6" fillId="5" borderId="6" xfId="0" applyNumberFormat="1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0" fontId="0" fillId="5" borderId="0" xfId="0" applyFill="1" applyAlignment="1">
      <alignment/>
    </xf>
    <xf numFmtId="0" fontId="6" fillId="5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/>
    </xf>
    <xf numFmtId="0" fontId="6" fillId="0" borderId="39" xfId="0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justify"/>
    </xf>
    <xf numFmtId="164" fontId="4" fillId="0" borderId="1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1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2" borderId="22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justify"/>
    </xf>
    <xf numFmtId="49" fontId="6" fillId="7" borderId="10" xfId="0" applyNumberFormat="1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1" fontId="6" fillId="7" borderId="6" xfId="0" applyNumberFormat="1" applyFont="1" applyFill="1" applyBorder="1" applyAlignment="1">
      <alignment horizontal="center"/>
    </xf>
    <xf numFmtId="1" fontId="6" fillId="7" borderId="30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1" fontId="6" fillId="7" borderId="9" xfId="0" applyNumberFormat="1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1" fontId="4" fillId="8" borderId="10" xfId="0" applyNumberFormat="1" applyFont="1" applyFill="1" applyBorder="1" applyAlignment="1">
      <alignment horizontal="center"/>
    </xf>
    <xf numFmtId="1" fontId="6" fillId="8" borderId="6" xfId="0" applyNumberFormat="1" applyFont="1" applyFill="1" applyBorder="1" applyAlignment="1">
      <alignment horizontal="center"/>
    </xf>
    <xf numFmtId="1" fontId="6" fillId="8" borderId="7" xfId="0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49" fontId="6" fillId="8" borderId="10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justify"/>
    </xf>
    <xf numFmtId="49" fontId="10" fillId="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4" fillId="0" borderId="5" xfId="0" applyFont="1" applyFill="1" applyBorder="1" applyAlignment="1">
      <alignment horizontal="justify" vertical="top"/>
    </xf>
    <xf numFmtId="0" fontId="4" fillId="0" borderId="48" xfId="0" applyFont="1" applyFill="1" applyBorder="1" applyAlignment="1">
      <alignment horizontal="justify" vertical="top"/>
    </xf>
    <xf numFmtId="0" fontId="5" fillId="0" borderId="45" xfId="0" applyFont="1" applyFill="1" applyBorder="1" applyAlignment="1">
      <alignment horizontal="justify" vertical="top"/>
    </xf>
    <xf numFmtId="0" fontId="0" fillId="0" borderId="42" xfId="0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48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5" xfId="0" applyFont="1" applyBorder="1" applyAlignment="1">
      <alignment horizontal="justify" vertical="top"/>
    </xf>
    <xf numFmtId="0" fontId="4" fillId="0" borderId="48" xfId="0" applyFont="1" applyBorder="1" applyAlignment="1">
      <alignment horizontal="justify" vertical="top"/>
    </xf>
    <xf numFmtId="0" fontId="4" fillId="0" borderId="49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7\mail_fin_upr\Documents%20and%20Settings\&#1040;&#1082;&#1091;&#1083;&#1086;&#1074;&#1072;&#1054;&#1053;\&#1056;&#1072;&#1073;&#1086;&#1095;&#1080;&#1081;%20&#1089;&#1090;&#1086;&#1083;\&#1054;&#1050;&#1057;&#1040;&#1053;&#1040;\&#1055;&#1054;&#1057;&#1045;&#1051;&#1045;&#1053;&#1048;&#1071;\&#1041;&#1070;&#1044;&#1046;&#1045;&#1058;%202010%20&#1043;&#1054;&#1044;\1-&#1077;%20&#1095;&#1090;&#1077;&#1085;&#1080;&#1077;%20&#1073;&#1102;&#1076;&#1078;&#1077;&#1090;&#1099;\&#1055;&#1088;&#1080;&#1083;&#1086;&#1078;&#1077;&#1085;&#1080;&#1103;%20&#1082;%20&#1084;&#1077;&#1089;.&#1086;&#1090;&#1095;&#1105;&#1090;&#1091;%20&#1087;&#1086;&#1089;&#1083;%20&#1091;&#1090;&#1086;&#1095;&#1085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9сметный порядок"/>
      <sheetName val="№9Ураз."/>
      <sheetName val="№9Борч."/>
      <sheetName val="17"/>
      <sheetName val="11"/>
      <sheetName val="№10"/>
      <sheetName val="г.Валуйки"/>
      <sheetName val="Уразово"/>
      <sheetName val="11 мун.р."/>
      <sheetName val="11 мун.р. (2)"/>
      <sheetName val="№9 конс."/>
      <sheetName val="бир"/>
      <sheetName val="бор"/>
      <sheetName val="гер"/>
      <sheetName val="двул"/>
      <sheetName val="каз"/>
      <sheetName val="кол"/>
      <sheetName val="кук"/>
      <sheetName val="ман"/>
      <sheetName val="нас"/>
      <sheetName val="прин"/>
      <sheetName val="рожд"/>
      <sheetName val="тим"/>
      <sheetName val="шел"/>
      <sheetName val="яблон"/>
      <sheetName val="ураз"/>
      <sheetName val="г.В"/>
      <sheetName val="свод"/>
      <sheetName val="свод1"/>
      <sheetName val="№8"/>
      <sheetName val="№ 8 мун.р."/>
      <sheetName val="Лист4"/>
      <sheetName val="Лист5"/>
      <sheetName val="Лист3"/>
    </sheetNames>
    <sheetDataSet>
      <sheetData sheetId="25">
        <row r="68">
          <cell r="Z68">
            <v>0</v>
          </cell>
        </row>
      </sheetData>
      <sheetData sheetId="26">
        <row r="68">
          <cell r="Z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Y11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9.00390625" defaultRowHeight="12.75"/>
  <cols>
    <col min="1" max="1" width="6.375" style="79" customWidth="1"/>
    <col min="2" max="2" width="48.125" style="0" customWidth="1"/>
    <col min="3" max="3" width="13.125" style="0" customWidth="1"/>
    <col min="4" max="4" width="11.625" style="0" customWidth="1"/>
    <col min="5" max="5" width="10.50390625" style="0" customWidth="1"/>
    <col min="6" max="7" width="10.625" style="0" customWidth="1"/>
    <col min="8" max="8" width="10.50390625" style="0" customWidth="1"/>
    <col min="9" max="9" width="11.125" style="0" customWidth="1"/>
    <col min="10" max="10" width="7.50390625" style="0" customWidth="1"/>
    <col min="11" max="11" width="9.375" style="0" customWidth="1"/>
    <col min="12" max="12" width="9.50390625" style="0" customWidth="1"/>
    <col min="13" max="13" width="10.125" style="0" customWidth="1"/>
    <col min="14" max="15" width="9.50390625" style="0" customWidth="1"/>
    <col min="18" max="18" width="9.375" style="0" customWidth="1"/>
    <col min="19" max="19" width="9.875" style="0" customWidth="1"/>
    <col min="20" max="21" width="8.50390625" style="0" customWidth="1"/>
    <col min="22" max="22" width="10.375" style="0" customWidth="1"/>
    <col min="23" max="23" width="10.625" style="0" customWidth="1"/>
    <col min="24" max="24" width="12.125" style="0" customWidth="1"/>
  </cols>
  <sheetData>
    <row r="1" spans="1:23" ht="42.75" customHeight="1">
      <c r="A1" s="252" t="s">
        <v>219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"/>
      <c r="M1" s="236" t="s">
        <v>0</v>
      </c>
      <c r="N1" s="236"/>
      <c r="O1" s="236"/>
      <c r="P1" s="236"/>
      <c r="Q1" s="236"/>
      <c r="R1" s="236"/>
      <c r="S1" s="1"/>
      <c r="T1" s="1"/>
      <c r="U1" s="1"/>
      <c r="V1" s="1"/>
      <c r="W1" s="1"/>
    </row>
    <row r="2" spans="1:23" ht="3.75" customHeight="1">
      <c r="A2" s="2"/>
      <c r="B2" s="2"/>
      <c r="C2" s="2"/>
      <c r="D2" s="2"/>
      <c r="E2" s="2"/>
      <c r="F2" s="2"/>
      <c r="G2" s="236"/>
      <c r="H2" s="236"/>
      <c r="I2" s="236"/>
      <c r="J2" s="236"/>
      <c r="K2" s="236"/>
      <c r="L2" s="236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" ht="4.5" customHeight="1" thickBot="1">
      <c r="A3" s="242"/>
      <c r="B3" s="242"/>
      <c r="C3" s="3"/>
      <c r="D3" s="3"/>
      <c r="E3" s="3"/>
    </row>
    <row r="4" spans="1:23" ht="15.75" customHeight="1">
      <c r="A4" s="243" t="s">
        <v>1</v>
      </c>
      <c r="B4" s="245" t="s">
        <v>2</v>
      </c>
      <c r="C4" s="240" t="s">
        <v>3</v>
      </c>
      <c r="D4" s="247" t="s">
        <v>4</v>
      </c>
      <c r="E4" s="238" t="s">
        <v>5</v>
      </c>
      <c r="F4" s="249" t="s">
        <v>6</v>
      </c>
      <c r="G4" s="251"/>
      <c r="H4" s="238" t="s">
        <v>7</v>
      </c>
      <c r="I4" s="249" t="s">
        <v>8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1"/>
      <c r="W4" s="238" t="s">
        <v>9</v>
      </c>
    </row>
    <row r="5" spans="1:23" ht="81.75" customHeight="1" thickBot="1">
      <c r="A5" s="244"/>
      <c r="B5" s="246"/>
      <c r="C5" s="241"/>
      <c r="D5" s="248"/>
      <c r="E5" s="239"/>
      <c r="F5" s="4" t="s">
        <v>10</v>
      </c>
      <c r="G5" s="5" t="s">
        <v>11</v>
      </c>
      <c r="H5" s="239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8" t="s">
        <v>25</v>
      </c>
      <c r="W5" s="239"/>
    </row>
    <row r="6" spans="1:23" s="17" customFormat="1" ht="17.25" customHeight="1">
      <c r="A6" s="9" t="s">
        <v>26</v>
      </c>
      <c r="B6" s="10" t="s">
        <v>27</v>
      </c>
      <c r="C6" s="11">
        <f aca="true" t="shared" si="0" ref="C6:C37">D6+E6+H6</f>
        <v>167611</v>
      </c>
      <c r="D6" s="12">
        <f>D7+D8+D9+D11+D12+D13+D14+D10</f>
        <v>98397</v>
      </c>
      <c r="E6" s="11">
        <f aca="true" t="shared" si="1" ref="E6:E37">F6+G6</f>
        <v>22985</v>
      </c>
      <c r="F6" s="13">
        <f>F7+F8+F9+F11+F12+F13+F14</f>
        <v>15604</v>
      </c>
      <c r="G6" s="14">
        <f>G7+G8+G9+G11+G12+G13+G14</f>
        <v>7381</v>
      </c>
      <c r="H6" s="11">
        <f aca="true" t="shared" si="2" ref="H6:H37">I6+J6+K6+L6+M6+N6+O6+P6+Q6+R6+S6+T6+U6+V6</f>
        <v>46229</v>
      </c>
      <c r="I6" s="13">
        <f aca="true" t="shared" si="3" ref="I6:V6">I7+I8+I9+I11+I12+I13+I14</f>
        <v>3387</v>
      </c>
      <c r="J6" s="15">
        <f t="shared" si="3"/>
        <v>2851</v>
      </c>
      <c r="K6" s="15">
        <f t="shared" si="3"/>
        <v>2724</v>
      </c>
      <c r="L6" s="15">
        <f t="shared" si="3"/>
        <v>3529</v>
      </c>
      <c r="M6" s="15">
        <f t="shared" si="3"/>
        <v>3796</v>
      </c>
      <c r="N6" s="15">
        <f t="shared" si="3"/>
        <v>3219</v>
      </c>
      <c r="O6" s="15">
        <f t="shared" si="3"/>
        <v>2601</v>
      </c>
      <c r="P6" s="15">
        <f t="shared" si="3"/>
        <v>2661</v>
      </c>
      <c r="Q6" s="15">
        <f t="shared" si="3"/>
        <v>3254</v>
      </c>
      <c r="R6" s="15">
        <f t="shared" si="3"/>
        <v>3264</v>
      </c>
      <c r="S6" s="15">
        <f t="shared" si="3"/>
        <v>3601</v>
      </c>
      <c r="T6" s="15">
        <f t="shared" si="3"/>
        <v>4182</v>
      </c>
      <c r="U6" s="15">
        <f t="shared" si="3"/>
        <v>3918</v>
      </c>
      <c r="V6" s="14">
        <f t="shared" si="3"/>
        <v>3242</v>
      </c>
      <c r="W6" s="16">
        <f>E6+H6</f>
        <v>69214</v>
      </c>
    </row>
    <row r="7" spans="1:23" s="24" customFormat="1" ht="27" customHeight="1" hidden="1">
      <c r="A7" s="18" t="s">
        <v>28</v>
      </c>
      <c r="B7" s="19" t="s">
        <v>29</v>
      </c>
      <c r="C7" s="20">
        <f t="shared" si="0"/>
        <v>0</v>
      </c>
      <c r="D7" s="21"/>
      <c r="E7" s="20">
        <f t="shared" si="1"/>
        <v>0</v>
      </c>
      <c r="F7" s="22">
        <v>0</v>
      </c>
      <c r="G7" s="22">
        <v>0</v>
      </c>
      <c r="H7" s="20">
        <f t="shared" si="2"/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0">
        <f>E7+H7</f>
        <v>0</v>
      </c>
    </row>
    <row r="8" spans="1:23" s="24" customFormat="1" ht="36.75" customHeight="1">
      <c r="A8" s="18" t="s">
        <v>30</v>
      </c>
      <c r="B8" s="19" t="s">
        <v>31</v>
      </c>
      <c r="C8" s="20">
        <f t="shared" si="0"/>
        <v>3211</v>
      </c>
      <c r="D8" s="21">
        <v>3211</v>
      </c>
      <c r="E8" s="20">
        <f t="shared" si="1"/>
        <v>0</v>
      </c>
      <c r="F8" s="22">
        <v>0</v>
      </c>
      <c r="G8" s="22">
        <v>0</v>
      </c>
      <c r="H8" s="20">
        <f t="shared" si="2"/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0">
        <f>E8+H8</f>
        <v>0</v>
      </c>
    </row>
    <row r="9" spans="1:23" s="24" customFormat="1" ht="27" customHeight="1">
      <c r="A9" s="18" t="s">
        <v>32</v>
      </c>
      <c r="B9" s="19" t="s">
        <v>33</v>
      </c>
      <c r="C9" s="20">
        <f t="shared" si="0"/>
        <v>158917</v>
      </c>
      <c r="D9" s="21">
        <v>89752</v>
      </c>
      <c r="E9" s="20">
        <f t="shared" si="1"/>
        <v>22970</v>
      </c>
      <c r="F9" s="22">
        <v>15604</v>
      </c>
      <c r="G9" s="25">
        <v>7366</v>
      </c>
      <c r="H9" s="20">
        <f t="shared" si="2"/>
        <v>46195</v>
      </c>
      <c r="I9" s="22">
        <v>3385</v>
      </c>
      <c r="J9" s="26">
        <v>2850</v>
      </c>
      <c r="K9" s="26">
        <v>2723</v>
      </c>
      <c r="L9" s="26">
        <v>3526</v>
      </c>
      <c r="M9" s="26">
        <v>3794</v>
      </c>
      <c r="N9" s="26">
        <v>3216</v>
      </c>
      <c r="O9" s="26">
        <v>2600</v>
      </c>
      <c r="P9" s="26">
        <v>2660</v>
      </c>
      <c r="Q9" s="26">
        <v>3251</v>
      </c>
      <c r="R9" s="26">
        <v>3262</v>
      </c>
      <c r="S9" s="26">
        <v>3596</v>
      </c>
      <c r="T9" s="26">
        <v>4179</v>
      </c>
      <c r="U9" s="26">
        <v>3913</v>
      </c>
      <c r="V9" s="25">
        <v>3240</v>
      </c>
      <c r="W9" s="20">
        <f>H9+E9</f>
        <v>69165</v>
      </c>
    </row>
    <row r="10" spans="1:23" s="24" customFormat="1" ht="15.75" customHeight="1" hidden="1">
      <c r="A10" s="18" t="s">
        <v>34</v>
      </c>
      <c r="B10" s="19" t="s">
        <v>35</v>
      </c>
      <c r="C10" s="20">
        <f t="shared" si="0"/>
        <v>0</v>
      </c>
      <c r="D10" s="21"/>
      <c r="E10" s="20">
        <f t="shared" si="1"/>
        <v>0</v>
      </c>
      <c r="F10" s="22"/>
      <c r="G10" s="22"/>
      <c r="H10" s="20">
        <f t="shared" si="2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0">
        <f aca="true" t="shared" si="4" ref="W10:W21">E10+H10</f>
        <v>0</v>
      </c>
    </row>
    <row r="11" spans="1:23" s="24" customFormat="1" ht="17.25" customHeight="1">
      <c r="A11" s="18" t="s">
        <v>36</v>
      </c>
      <c r="B11" s="19" t="s">
        <v>37</v>
      </c>
      <c r="C11" s="20">
        <f t="shared" si="0"/>
        <v>1019</v>
      </c>
      <c r="D11" s="21">
        <v>1019</v>
      </c>
      <c r="E11" s="20">
        <f>F11+G11</f>
        <v>0</v>
      </c>
      <c r="F11" s="22">
        <v>0</v>
      </c>
      <c r="G11" s="22">
        <v>0</v>
      </c>
      <c r="H11" s="20">
        <f>I11+J11+K11+L11+M11+N11+O11+P11+Q11+R11+S11+T11+U11+V11</f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0">
        <f>E11+H11</f>
        <v>0</v>
      </c>
    </row>
    <row r="12" spans="1:23" s="24" customFormat="1" ht="15.75" customHeight="1" hidden="1">
      <c r="A12" s="18" t="s">
        <v>38</v>
      </c>
      <c r="B12" s="19" t="s">
        <v>39</v>
      </c>
      <c r="C12" s="20">
        <f t="shared" si="0"/>
        <v>0</v>
      </c>
      <c r="D12" s="21"/>
      <c r="E12" s="20">
        <f t="shared" si="1"/>
        <v>0</v>
      </c>
      <c r="F12" s="22"/>
      <c r="G12" s="22"/>
      <c r="H12" s="20">
        <f t="shared" si="2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0">
        <f t="shared" si="4"/>
        <v>0</v>
      </c>
    </row>
    <row r="13" spans="1:23" s="23" customFormat="1" ht="15.75" customHeight="1">
      <c r="A13" s="18" t="s">
        <v>38</v>
      </c>
      <c r="B13" s="19" t="s">
        <v>40</v>
      </c>
      <c r="C13" s="20">
        <f t="shared" si="0"/>
        <v>0</v>
      </c>
      <c r="D13" s="21">
        <v>0</v>
      </c>
      <c r="E13" s="20">
        <f t="shared" si="1"/>
        <v>0</v>
      </c>
      <c r="F13" s="22">
        <v>0</v>
      </c>
      <c r="G13" s="22">
        <v>0</v>
      </c>
      <c r="H13" s="20">
        <f t="shared" si="2"/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0">
        <f t="shared" si="4"/>
        <v>0</v>
      </c>
    </row>
    <row r="14" spans="1:23" s="24" customFormat="1" ht="15" customHeight="1">
      <c r="A14" s="18" t="s">
        <v>143</v>
      </c>
      <c r="B14" s="19" t="s">
        <v>41</v>
      </c>
      <c r="C14" s="20">
        <f t="shared" si="0"/>
        <v>4464</v>
      </c>
      <c r="D14" s="21">
        <v>4415</v>
      </c>
      <c r="E14" s="20">
        <f t="shared" si="1"/>
        <v>15</v>
      </c>
      <c r="F14" s="22">
        <v>0</v>
      </c>
      <c r="G14" s="22">
        <v>15</v>
      </c>
      <c r="H14" s="20">
        <f t="shared" si="2"/>
        <v>34</v>
      </c>
      <c r="I14" s="22">
        <v>2</v>
      </c>
      <c r="J14" s="22">
        <v>1</v>
      </c>
      <c r="K14" s="22">
        <v>1</v>
      </c>
      <c r="L14" s="22">
        <v>3</v>
      </c>
      <c r="M14" s="22">
        <v>2</v>
      </c>
      <c r="N14" s="22">
        <v>3</v>
      </c>
      <c r="O14" s="22">
        <v>1</v>
      </c>
      <c r="P14" s="22">
        <v>1</v>
      </c>
      <c r="Q14" s="22">
        <v>3</v>
      </c>
      <c r="R14" s="22">
        <v>2</v>
      </c>
      <c r="S14" s="22">
        <v>5</v>
      </c>
      <c r="T14" s="22">
        <v>3</v>
      </c>
      <c r="U14" s="22">
        <v>5</v>
      </c>
      <c r="V14" s="22">
        <v>2</v>
      </c>
      <c r="W14" s="20">
        <f t="shared" si="4"/>
        <v>49</v>
      </c>
    </row>
    <row r="15" spans="1:23" s="30" customFormat="1" ht="12.75">
      <c r="A15" s="28" t="s">
        <v>42</v>
      </c>
      <c r="B15" s="29" t="s">
        <v>43</v>
      </c>
      <c r="C15" s="16">
        <f t="shared" si="0"/>
        <v>1792</v>
      </c>
      <c r="D15" s="12">
        <f>D16+D17</f>
        <v>120</v>
      </c>
      <c r="E15" s="16">
        <f t="shared" si="1"/>
        <v>342</v>
      </c>
      <c r="F15" s="13">
        <f>F16+F17</f>
        <v>0</v>
      </c>
      <c r="G15" s="14">
        <f>G16+G17</f>
        <v>342</v>
      </c>
      <c r="H15" s="193">
        <f t="shared" si="2"/>
        <v>1330</v>
      </c>
      <c r="I15" s="13">
        <f aca="true" t="shared" si="5" ref="I15:V15">I16+I17</f>
        <v>160</v>
      </c>
      <c r="J15" s="15">
        <f t="shared" si="5"/>
        <v>62</v>
      </c>
      <c r="K15" s="15">
        <f t="shared" si="5"/>
        <v>61</v>
      </c>
      <c r="L15" s="15">
        <f t="shared" si="5"/>
        <v>151</v>
      </c>
      <c r="M15" s="15">
        <f t="shared" si="5"/>
        <v>60</v>
      </c>
      <c r="N15" s="15">
        <f t="shared" si="5"/>
        <v>61</v>
      </c>
      <c r="O15" s="15">
        <f t="shared" si="5"/>
        <v>64</v>
      </c>
      <c r="P15" s="15">
        <f t="shared" si="5"/>
        <v>61</v>
      </c>
      <c r="Q15" s="15">
        <f t="shared" si="5"/>
        <v>150</v>
      </c>
      <c r="R15" s="15">
        <f t="shared" si="5"/>
        <v>63</v>
      </c>
      <c r="S15" s="15">
        <f t="shared" si="5"/>
        <v>158</v>
      </c>
      <c r="T15" s="15">
        <f t="shared" si="5"/>
        <v>64</v>
      </c>
      <c r="U15" s="15">
        <f t="shared" si="5"/>
        <v>155</v>
      </c>
      <c r="V15" s="14">
        <f t="shared" si="5"/>
        <v>60</v>
      </c>
      <c r="W15" s="16">
        <f t="shared" si="4"/>
        <v>1672</v>
      </c>
    </row>
    <row r="16" spans="1:23" s="23" customFormat="1" ht="15.75" customHeight="1">
      <c r="A16" s="18" t="s">
        <v>44</v>
      </c>
      <c r="B16" s="19" t="s">
        <v>45</v>
      </c>
      <c r="C16" s="20">
        <f t="shared" si="0"/>
        <v>1672</v>
      </c>
      <c r="D16" s="21">
        <v>0</v>
      </c>
      <c r="E16" s="20">
        <f t="shared" si="1"/>
        <v>342</v>
      </c>
      <c r="F16" s="22">
        <v>0</v>
      </c>
      <c r="G16" s="25">
        <v>342</v>
      </c>
      <c r="H16" s="20">
        <f t="shared" si="2"/>
        <v>1330</v>
      </c>
      <c r="I16" s="22">
        <v>160</v>
      </c>
      <c r="J16" s="26">
        <v>62</v>
      </c>
      <c r="K16" s="26">
        <v>61</v>
      </c>
      <c r="L16" s="26">
        <v>151</v>
      </c>
      <c r="M16" s="26">
        <v>60</v>
      </c>
      <c r="N16" s="26">
        <v>61</v>
      </c>
      <c r="O16" s="26">
        <v>64</v>
      </c>
      <c r="P16" s="26">
        <v>61</v>
      </c>
      <c r="Q16" s="26">
        <v>150</v>
      </c>
      <c r="R16" s="26">
        <v>63</v>
      </c>
      <c r="S16" s="26">
        <v>158</v>
      </c>
      <c r="T16" s="26">
        <v>64</v>
      </c>
      <c r="U16" s="26">
        <v>155</v>
      </c>
      <c r="V16" s="25">
        <v>60</v>
      </c>
      <c r="W16" s="20">
        <f t="shared" si="4"/>
        <v>1672</v>
      </c>
    </row>
    <row r="17" spans="1:23" s="23" customFormat="1" ht="15.75" customHeight="1">
      <c r="A17" s="18" t="s">
        <v>46</v>
      </c>
      <c r="B17" s="19" t="s">
        <v>47</v>
      </c>
      <c r="C17" s="20">
        <f t="shared" si="0"/>
        <v>120</v>
      </c>
      <c r="D17" s="21">
        <v>120</v>
      </c>
      <c r="E17" s="20">
        <f t="shared" si="1"/>
        <v>0</v>
      </c>
      <c r="F17" s="22"/>
      <c r="G17" s="25"/>
      <c r="H17" s="20">
        <f t="shared" si="2"/>
        <v>0</v>
      </c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0">
        <f t="shared" si="4"/>
        <v>0</v>
      </c>
    </row>
    <row r="18" spans="1:23" s="17" customFormat="1" ht="27" customHeight="1">
      <c r="A18" s="28" t="s">
        <v>48</v>
      </c>
      <c r="B18" s="29" t="s">
        <v>49</v>
      </c>
      <c r="C18" s="16">
        <f t="shared" si="0"/>
        <v>3983</v>
      </c>
      <c r="D18" s="12">
        <f>D19+D20+D21</f>
        <v>2516</v>
      </c>
      <c r="E18" s="16">
        <f t="shared" si="1"/>
        <v>0</v>
      </c>
      <c r="F18" s="13">
        <f>F19+F20+F21</f>
        <v>0</v>
      </c>
      <c r="G18" s="14">
        <f>G19+G20+G21</f>
        <v>0</v>
      </c>
      <c r="H18" s="193">
        <f t="shared" si="2"/>
        <v>1467</v>
      </c>
      <c r="I18" s="13">
        <f aca="true" t="shared" si="6" ref="I18:V18">I19+I20+I21</f>
        <v>788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679</v>
      </c>
      <c r="Q18" s="15">
        <f t="shared" si="6"/>
        <v>0</v>
      </c>
      <c r="R18" s="15">
        <f t="shared" si="6"/>
        <v>0</v>
      </c>
      <c r="S18" s="15">
        <f t="shared" si="6"/>
        <v>0</v>
      </c>
      <c r="T18" s="15">
        <f t="shared" si="6"/>
        <v>0</v>
      </c>
      <c r="U18" s="15">
        <f t="shared" si="6"/>
        <v>0</v>
      </c>
      <c r="V18" s="15">
        <f t="shared" si="6"/>
        <v>0</v>
      </c>
      <c r="W18" s="16">
        <f t="shared" si="4"/>
        <v>1467</v>
      </c>
    </row>
    <row r="19" spans="1:23" s="24" customFormat="1" ht="15" customHeight="1">
      <c r="A19" s="18" t="s">
        <v>50</v>
      </c>
      <c r="B19" s="19" t="s">
        <v>51</v>
      </c>
      <c r="C19" s="20">
        <f t="shared" si="0"/>
        <v>0</v>
      </c>
      <c r="D19" s="21">
        <v>0</v>
      </c>
      <c r="E19" s="20">
        <f t="shared" si="1"/>
        <v>0</v>
      </c>
      <c r="F19" s="22">
        <v>0</v>
      </c>
      <c r="G19" s="22">
        <v>0</v>
      </c>
      <c r="H19" s="20">
        <f>I19+J19+K19+L19+M19+N19+O19+P19+Q19+R19+S19+T19+U19+V19</f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0">
        <f t="shared" si="4"/>
        <v>0</v>
      </c>
    </row>
    <row r="20" spans="1:23" s="24" customFormat="1" ht="39" customHeight="1">
      <c r="A20" s="18" t="s">
        <v>52</v>
      </c>
      <c r="B20" s="19" t="s">
        <v>53</v>
      </c>
      <c r="C20" s="20">
        <f t="shared" si="0"/>
        <v>2516</v>
      </c>
      <c r="D20" s="21">
        <v>2516</v>
      </c>
      <c r="E20" s="20">
        <f t="shared" si="1"/>
        <v>0</v>
      </c>
      <c r="F20" s="22">
        <v>0</v>
      </c>
      <c r="G20" s="22">
        <v>0</v>
      </c>
      <c r="H20" s="20">
        <f t="shared" si="2"/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0">
        <f t="shared" si="4"/>
        <v>0</v>
      </c>
    </row>
    <row r="21" spans="1:23" s="24" customFormat="1" ht="15" customHeight="1">
      <c r="A21" s="18" t="s">
        <v>177</v>
      </c>
      <c r="B21" s="19" t="s">
        <v>178</v>
      </c>
      <c r="C21" s="20">
        <f t="shared" si="0"/>
        <v>1467</v>
      </c>
      <c r="D21" s="21">
        <v>0</v>
      </c>
      <c r="E21" s="20">
        <f t="shared" si="1"/>
        <v>0</v>
      </c>
      <c r="F21" s="22">
        <v>0</v>
      </c>
      <c r="G21" s="22">
        <v>0</v>
      </c>
      <c r="H21" s="20">
        <f t="shared" si="2"/>
        <v>1467</v>
      </c>
      <c r="I21" s="227">
        <v>788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7">
        <v>679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0">
        <f t="shared" si="4"/>
        <v>1467</v>
      </c>
    </row>
    <row r="22" spans="1:23" s="17" customFormat="1" ht="15.75" customHeight="1">
      <c r="A22" s="28" t="s">
        <v>54</v>
      </c>
      <c r="B22" s="29" t="s">
        <v>55</v>
      </c>
      <c r="C22" s="31">
        <f t="shared" si="0"/>
        <v>34689</v>
      </c>
      <c r="D22" s="32">
        <f>D24+D26+D27+D25+D23+D28</f>
        <v>34409</v>
      </c>
      <c r="E22" s="31">
        <f t="shared" si="1"/>
        <v>280</v>
      </c>
      <c r="F22" s="32">
        <f>F24+F26+F27+F25+F23+F28</f>
        <v>100</v>
      </c>
      <c r="G22" s="32">
        <f>G24+G26+G27+G25+G23+G28</f>
        <v>180</v>
      </c>
      <c r="H22" s="16">
        <f t="shared" si="2"/>
        <v>0</v>
      </c>
      <c r="I22" s="13">
        <f aca="true" t="shared" si="7" ref="I22:W22">I24+I26+I27+I25+I23</f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4">
        <f t="shared" si="7"/>
        <v>0</v>
      </c>
      <c r="W22" s="31">
        <f t="shared" si="7"/>
        <v>0</v>
      </c>
    </row>
    <row r="23" spans="1:23" s="23" customFormat="1" ht="15.75" customHeight="1">
      <c r="A23" s="18" t="s">
        <v>175</v>
      </c>
      <c r="B23" s="19" t="s">
        <v>176</v>
      </c>
      <c r="C23" s="20">
        <f t="shared" si="0"/>
        <v>325</v>
      </c>
      <c r="D23" s="21">
        <v>325</v>
      </c>
      <c r="E23" s="20">
        <f t="shared" si="1"/>
        <v>0</v>
      </c>
      <c r="F23" s="22">
        <v>0</v>
      </c>
      <c r="G23" s="25">
        <v>0</v>
      </c>
      <c r="H23" s="20">
        <f t="shared" si="2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0">
        <f>E23+H23</f>
        <v>0</v>
      </c>
    </row>
    <row r="24" spans="1:23" s="17" customFormat="1" ht="16.5" customHeight="1">
      <c r="A24" s="18" t="s">
        <v>56</v>
      </c>
      <c r="B24" s="19" t="s">
        <v>57</v>
      </c>
      <c r="C24" s="20">
        <f t="shared" si="0"/>
        <v>1559</v>
      </c>
      <c r="D24" s="21">
        <v>1559</v>
      </c>
      <c r="E24" s="20">
        <f t="shared" si="1"/>
        <v>0</v>
      </c>
      <c r="F24" s="22">
        <v>0</v>
      </c>
      <c r="G24" s="25">
        <v>0</v>
      </c>
      <c r="H24" s="20">
        <f t="shared" si="2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0">
        <f>E24+H24</f>
        <v>0</v>
      </c>
    </row>
    <row r="25" spans="1:23" s="17" customFormat="1" ht="16.5" customHeight="1" hidden="1">
      <c r="A25" s="18" t="s">
        <v>58</v>
      </c>
      <c r="B25" s="19" t="s">
        <v>59</v>
      </c>
      <c r="C25" s="20">
        <f t="shared" si="0"/>
        <v>0</v>
      </c>
      <c r="D25" s="21"/>
      <c r="E25" s="20">
        <f t="shared" si="1"/>
        <v>0</v>
      </c>
      <c r="F25" s="22"/>
      <c r="G25" s="25"/>
      <c r="H25" s="20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0">
        <f>E25+H25</f>
        <v>0</v>
      </c>
    </row>
    <row r="26" spans="1:23" s="24" customFormat="1" ht="12.75">
      <c r="A26" s="18" t="s">
        <v>60</v>
      </c>
      <c r="B26" s="19" t="s">
        <v>61</v>
      </c>
      <c r="C26" s="20">
        <f t="shared" si="0"/>
        <v>7026</v>
      </c>
      <c r="D26" s="21">
        <v>7026</v>
      </c>
      <c r="E26" s="20">
        <f t="shared" si="1"/>
        <v>0</v>
      </c>
      <c r="F26" s="22">
        <v>0</v>
      </c>
      <c r="G26" s="25">
        <v>0</v>
      </c>
      <c r="H26" s="20">
        <f t="shared" si="2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>
        <f>E26+H26</f>
        <v>0</v>
      </c>
    </row>
    <row r="27" spans="1:23" s="24" customFormat="1" ht="12.75">
      <c r="A27" s="18" t="s">
        <v>62</v>
      </c>
      <c r="B27" s="19" t="s">
        <v>63</v>
      </c>
      <c r="C27" s="20">
        <f t="shared" si="0"/>
        <v>20628</v>
      </c>
      <c r="D27" s="21">
        <v>20628</v>
      </c>
      <c r="E27" s="20">
        <f t="shared" si="1"/>
        <v>0</v>
      </c>
      <c r="F27" s="22">
        <v>0</v>
      </c>
      <c r="G27" s="25">
        <v>0</v>
      </c>
      <c r="H27" s="20">
        <f t="shared" si="2"/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0">
        <f>E27+H27</f>
        <v>0</v>
      </c>
    </row>
    <row r="28" spans="1:23" s="24" customFormat="1" ht="12.75">
      <c r="A28" s="18" t="s">
        <v>187</v>
      </c>
      <c r="B28" s="19" t="s">
        <v>188</v>
      </c>
      <c r="C28" s="20">
        <f t="shared" si="0"/>
        <v>5151</v>
      </c>
      <c r="D28" s="21">
        <v>4871</v>
      </c>
      <c r="E28" s="20">
        <f t="shared" si="1"/>
        <v>280</v>
      </c>
      <c r="F28" s="22">
        <v>100</v>
      </c>
      <c r="G28" s="25">
        <v>180</v>
      </c>
      <c r="H28" s="20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1"/>
      <c r="W28" s="20"/>
    </row>
    <row r="29" spans="1:23" s="24" customFormat="1" ht="15" customHeight="1">
      <c r="A29" s="28" t="s">
        <v>64</v>
      </c>
      <c r="B29" s="29" t="s">
        <v>65</v>
      </c>
      <c r="C29" s="31">
        <f>C30+C31+C32+C33</f>
        <v>122261</v>
      </c>
      <c r="D29" s="32">
        <f>D30+D31+D32+D33</f>
        <v>62534</v>
      </c>
      <c r="E29" s="31">
        <f t="shared" si="1"/>
        <v>50257</v>
      </c>
      <c r="F29" s="33">
        <f>F30+F31+F32+F33</f>
        <v>45694</v>
      </c>
      <c r="G29" s="14">
        <f>G30+G31+G32+G33</f>
        <v>4563</v>
      </c>
      <c r="H29" s="16">
        <f t="shared" si="2"/>
        <v>9470</v>
      </c>
      <c r="I29" s="13">
        <f aca="true" t="shared" si="8" ref="I29:V29">I30+I31+I32+I33</f>
        <v>747</v>
      </c>
      <c r="J29" s="15">
        <f t="shared" si="8"/>
        <v>535</v>
      </c>
      <c r="K29" s="15">
        <f t="shared" si="8"/>
        <v>377</v>
      </c>
      <c r="L29" s="15">
        <f t="shared" si="8"/>
        <v>1173</v>
      </c>
      <c r="M29" s="15">
        <f t="shared" si="8"/>
        <v>870</v>
      </c>
      <c r="N29" s="15">
        <f t="shared" si="8"/>
        <v>709</v>
      </c>
      <c r="O29" s="15">
        <f t="shared" si="8"/>
        <v>395</v>
      </c>
      <c r="P29" s="15">
        <f t="shared" si="8"/>
        <v>404</v>
      </c>
      <c r="Q29" s="15">
        <f t="shared" si="8"/>
        <v>730</v>
      </c>
      <c r="R29" s="15">
        <f t="shared" si="8"/>
        <v>576</v>
      </c>
      <c r="S29" s="15">
        <f t="shared" si="8"/>
        <v>1103</v>
      </c>
      <c r="T29" s="15">
        <f t="shared" si="8"/>
        <v>794</v>
      </c>
      <c r="U29" s="15">
        <f t="shared" si="8"/>
        <v>594</v>
      </c>
      <c r="V29" s="14">
        <f t="shared" si="8"/>
        <v>463</v>
      </c>
      <c r="W29" s="31">
        <f aca="true" t="shared" si="9" ref="W29:W49">E29+H29</f>
        <v>59727</v>
      </c>
    </row>
    <row r="30" spans="1:23" s="17" customFormat="1" ht="14.25" customHeight="1">
      <c r="A30" s="18" t="s">
        <v>66</v>
      </c>
      <c r="B30" s="19" t="s">
        <v>67</v>
      </c>
      <c r="C30" s="34">
        <f>D30+E30+H30</f>
        <v>29227</v>
      </c>
      <c r="D30" s="35">
        <v>29227</v>
      </c>
      <c r="E30" s="34">
        <f t="shared" si="1"/>
        <v>0</v>
      </c>
      <c r="F30" s="36">
        <v>0</v>
      </c>
      <c r="G30" s="25">
        <v>0</v>
      </c>
      <c r="H30" s="20">
        <f t="shared" si="2"/>
        <v>0</v>
      </c>
      <c r="I30" s="22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34">
        <f t="shared" si="9"/>
        <v>0</v>
      </c>
    </row>
    <row r="31" spans="1:23" s="24" customFormat="1" ht="14.25" customHeight="1">
      <c r="A31" s="18" t="s">
        <v>68</v>
      </c>
      <c r="B31" s="19" t="s">
        <v>69</v>
      </c>
      <c r="C31" s="34">
        <f t="shared" si="0"/>
        <v>16839</v>
      </c>
      <c r="D31" s="35">
        <v>9912</v>
      </c>
      <c r="E31" s="34">
        <f t="shared" si="1"/>
        <v>6927</v>
      </c>
      <c r="F31" s="36">
        <v>6927</v>
      </c>
      <c r="G31" s="25">
        <v>0</v>
      </c>
      <c r="H31" s="20">
        <f t="shared" si="2"/>
        <v>0</v>
      </c>
      <c r="I31" s="22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34">
        <f t="shared" si="9"/>
        <v>6927</v>
      </c>
    </row>
    <row r="32" spans="1:23" s="24" customFormat="1" ht="15" customHeight="1">
      <c r="A32" s="18" t="s">
        <v>70</v>
      </c>
      <c r="B32" s="202" t="s">
        <v>71</v>
      </c>
      <c r="C32" s="34">
        <f>D32+E32+H32</f>
        <v>41435</v>
      </c>
      <c r="D32" s="35">
        <v>23395</v>
      </c>
      <c r="E32" s="34">
        <f t="shared" si="1"/>
        <v>8570</v>
      </c>
      <c r="F32" s="36">
        <f>3954+53</f>
        <v>4007</v>
      </c>
      <c r="G32" s="25">
        <v>4563</v>
      </c>
      <c r="H32" s="20">
        <f t="shared" si="2"/>
        <v>9470</v>
      </c>
      <c r="I32" s="22">
        <v>747</v>
      </c>
      <c r="J32" s="26">
        <v>535</v>
      </c>
      <c r="K32" s="26">
        <v>377</v>
      </c>
      <c r="L32" s="26">
        <v>1173</v>
      </c>
      <c r="M32" s="26">
        <v>870</v>
      </c>
      <c r="N32" s="26">
        <v>709</v>
      </c>
      <c r="O32" s="26">
        <v>395</v>
      </c>
      <c r="P32" s="26">
        <v>404</v>
      </c>
      <c r="Q32" s="26">
        <v>730</v>
      </c>
      <c r="R32" s="26">
        <v>576</v>
      </c>
      <c r="S32" s="26">
        <v>1103</v>
      </c>
      <c r="T32" s="26">
        <v>794</v>
      </c>
      <c r="U32" s="26">
        <v>594</v>
      </c>
      <c r="V32" s="25">
        <v>463</v>
      </c>
      <c r="W32" s="34">
        <f t="shared" si="9"/>
        <v>18040</v>
      </c>
    </row>
    <row r="33" spans="1:23" s="24" customFormat="1" ht="25.5" customHeight="1">
      <c r="A33" s="18" t="s">
        <v>72</v>
      </c>
      <c r="B33" s="19" t="s">
        <v>73</v>
      </c>
      <c r="C33" s="34">
        <f t="shared" si="0"/>
        <v>34760</v>
      </c>
      <c r="D33" s="35">
        <v>0</v>
      </c>
      <c r="E33" s="34">
        <f t="shared" si="1"/>
        <v>34760</v>
      </c>
      <c r="F33" s="36">
        <v>34760</v>
      </c>
      <c r="G33" s="25">
        <v>0</v>
      </c>
      <c r="H33" s="20">
        <f t="shared" si="2"/>
        <v>0</v>
      </c>
      <c r="I33" s="22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5">
        <v>0</v>
      </c>
      <c r="W33" s="34">
        <f t="shared" si="9"/>
        <v>34760</v>
      </c>
    </row>
    <row r="34" spans="1:23" s="24" customFormat="1" ht="24.75" customHeight="1">
      <c r="A34" s="28" t="s">
        <v>74</v>
      </c>
      <c r="B34" s="29" t="s">
        <v>75</v>
      </c>
      <c r="C34" s="31">
        <f t="shared" si="0"/>
        <v>23</v>
      </c>
      <c r="D34" s="32">
        <f>D35</f>
        <v>23</v>
      </c>
      <c r="E34" s="31">
        <f t="shared" si="1"/>
        <v>0</v>
      </c>
      <c r="F34" s="33">
        <f>F35</f>
        <v>0</v>
      </c>
      <c r="G34" s="14">
        <f>G35</f>
        <v>0</v>
      </c>
      <c r="H34" s="16">
        <f t="shared" si="2"/>
        <v>0</v>
      </c>
      <c r="I34" s="13">
        <f aca="true" t="shared" si="10" ref="I34:V34">I35</f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4">
        <f t="shared" si="10"/>
        <v>0</v>
      </c>
      <c r="W34" s="31">
        <f t="shared" si="9"/>
        <v>0</v>
      </c>
    </row>
    <row r="35" spans="1:23" s="17" customFormat="1" ht="30.75" customHeight="1">
      <c r="A35" s="18" t="s">
        <v>197</v>
      </c>
      <c r="B35" s="19" t="s">
        <v>198</v>
      </c>
      <c r="C35" s="34">
        <f t="shared" si="0"/>
        <v>23</v>
      </c>
      <c r="D35" s="35">
        <v>23</v>
      </c>
      <c r="E35" s="34">
        <f t="shared" si="1"/>
        <v>0</v>
      </c>
      <c r="F35" s="36"/>
      <c r="G35" s="25"/>
      <c r="H35" s="20">
        <f t="shared" si="2"/>
        <v>0</v>
      </c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34">
        <f t="shared" si="9"/>
        <v>0</v>
      </c>
    </row>
    <row r="36" spans="1:23" s="24" customFormat="1" ht="14.25" customHeight="1">
      <c r="A36" s="28" t="s">
        <v>78</v>
      </c>
      <c r="B36" s="29" t="s">
        <v>79</v>
      </c>
      <c r="C36" s="31">
        <f t="shared" si="0"/>
        <v>766058</v>
      </c>
      <c r="D36" s="32">
        <f>D37+D38+D39+D40+D41+D42+D43+D44</f>
        <v>765218</v>
      </c>
      <c r="E36" s="31">
        <f t="shared" si="1"/>
        <v>0</v>
      </c>
      <c r="F36" s="33">
        <f>F37+F38+F39+F40+F41+F42+F43+F44</f>
        <v>0</v>
      </c>
      <c r="G36" s="14">
        <f>G37+G38+G39+G40+G41+G42+G43+G44</f>
        <v>0</v>
      </c>
      <c r="H36" s="16">
        <f t="shared" si="2"/>
        <v>840</v>
      </c>
      <c r="I36" s="13">
        <f aca="true" t="shared" si="11" ref="I36:V36">I37+I38+I39+I40+I41+I42+I43+I44</f>
        <v>60</v>
      </c>
      <c r="J36" s="15">
        <f t="shared" si="11"/>
        <v>60</v>
      </c>
      <c r="K36" s="15">
        <f t="shared" si="11"/>
        <v>60</v>
      </c>
      <c r="L36" s="15">
        <f t="shared" si="11"/>
        <v>60</v>
      </c>
      <c r="M36" s="15">
        <f t="shared" si="11"/>
        <v>60</v>
      </c>
      <c r="N36" s="15">
        <f t="shared" si="11"/>
        <v>60</v>
      </c>
      <c r="O36" s="15">
        <f t="shared" si="11"/>
        <v>60</v>
      </c>
      <c r="P36" s="15">
        <f t="shared" si="11"/>
        <v>60</v>
      </c>
      <c r="Q36" s="15">
        <f t="shared" si="11"/>
        <v>60</v>
      </c>
      <c r="R36" s="15">
        <f t="shared" si="11"/>
        <v>60</v>
      </c>
      <c r="S36" s="15">
        <f t="shared" si="11"/>
        <v>60</v>
      </c>
      <c r="T36" s="15">
        <f t="shared" si="11"/>
        <v>60</v>
      </c>
      <c r="U36" s="15">
        <f t="shared" si="11"/>
        <v>60</v>
      </c>
      <c r="V36" s="14">
        <f t="shared" si="11"/>
        <v>60</v>
      </c>
      <c r="W36" s="31">
        <f t="shared" si="9"/>
        <v>840</v>
      </c>
    </row>
    <row r="37" spans="1:23" s="17" customFormat="1" ht="12.75">
      <c r="A37" s="18" t="s">
        <v>80</v>
      </c>
      <c r="B37" s="19" t="s">
        <v>81</v>
      </c>
      <c r="C37" s="34">
        <f t="shared" si="0"/>
        <v>213632</v>
      </c>
      <c r="D37" s="35">
        <v>213632</v>
      </c>
      <c r="E37" s="34">
        <f t="shared" si="1"/>
        <v>0</v>
      </c>
      <c r="F37" s="36"/>
      <c r="G37" s="25"/>
      <c r="H37" s="20">
        <f t="shared" si="2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4">
        <f t="shared" si="9"/>
        <v>0</v>
      </c>
    </row>
    <row r="38" spans="1:23" s="23" customFormat="1" ht="12.75">
      <c r="A38" s="18" t="s">
        <v>82</v>
      </c>
      <c r="B38" s="19" t="s">
        <v>83</v>
      </c>
      <c r="C38" s="34">
        <f aca="true" t="shared" si="12" ref="C38:C65">D38+E38+H38</f>
        <v>505038</v>
      </c>
      <c r="D38" s="35">
        <v>505038</v>
      </c>
      <c r="E38" s="34">
        <f aca="true" t="shared" si="13" ref="E38:E65">F38+G38</f>
        <v>0</v>
      </c>
      <c r="F38" s="36"/>
      <c r="G38" s="37"/>
      <c r="H38" s="20">
        <f aca="true" t="shared" si="14" ref="H38:H65">I38+J38+K38+L38+M38+N38+O38+P38+Q38+R38+S38+T38+U38+V38</f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4">
        <f t="shared" si="9"/>
        <v>0</v>
      </c>
    </row>
    <row r="39" spans="1:23" s="23" customFormat="1" ht="12.75" hidden="1">
      <c r="A39" s="201" t="s">
        <v>84</v>
      </c>
      <c r="B39" s="195" t="s">
        <v>85</v>
      </c>
      <c r="C39" s="141">
        <f t="shared" si="12"/>
        <v>0</v>
      </c>
      <c r="D39" s="198"/>
      <c r="E39" s="141">
        <f t="shared" si="13"/>
        <v>0</v>
      </c>
      <c r="F39" s="199"/>
      <c r="G39" s="197"/>
      <c r="H39" s="134">
        <f t="shared" si="14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41">
        <f t="shared" si="9"/>
        <v>0</v>
      </c>
    </row>
    <row r="40" spans="1:23" s="23" customFormat="1" ht="12.75" hidden="1">
      <c r="A40" s="201" t="s">
        <v>86</v>
      </c>
      <c r="B40" s="195" t="s">
        <v>87</v>
      </c>
      <c r="C40" s="141">
        <f t="shared" si="12"/>
        <v>0</v>
      </c>
      <c r="D40" s="198"/>
      <c r="E40" s="141">
        <f t="shared" si="13"/>
        <v>0</v>
      </c>
      <c r="F40" s="199"/>
      <c r="G40" s="197"/>
      <c r="H40" s="134">
        <f t="shared" si="14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41">
        <f t="shared" si="9"/>
        <v>0</v>
      </c>
    </row>
    <row r="41" spans="1:23" s="23" customFormat="1" ht="12.75">
      <c r="A41" s="18" t="s">
        <v>88</v>
      </c>
      <c r="B41" s="19" t="s">
        <v>89</v>
      </c>
      <c r="C41" s="34">
        <f t="shared" si="12"/>
        <v>571</v>
      </c>
      <c r="D41" s="35">
        <v>571</v>
      </c>
      <c r="E41" s="34">
        <f t="shared" si="13"/>
        <v>0</v>
      </c>
      <c r="F41" s="36"/>
      <c r="G41" s="25"/>
      <c r="H41" s="20">
        <f t="shared" si="14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4">
        <f t="shared" si="9"/>
        <v>0</v>
      </c>
    </row>
    <row r="42" spans="1:23" s="24" customFormat="1" ht="14.25" customHeight="1" hidden="1">
      <c r="A42" s="208" t="s">
        <v>90</v>
      </c>
      <c r="B42" s="19" t="s">
        <v>91</v>
      </c>
      <c r="C42" s="34">
        <f t="shared" si="12"/>
        <v>0</v>
      </c>
      <c r="D42" s="35"/>
      <c r="E42" s="34">
        <f t="shared" si="13"/>
        <v>0</v>
      </c>
      <c r="F42" s="36"/>
      <c r="G42" s="25"/>
      <c r="H42" s="20">
        <f t="shared" si="14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4">
        <f t="shared" si="9"/>
        <v>0</v>
      </c>
    </row>
    <row r="43" spans="1:23" s="24" customFormat="1" ht="14.25" customHeight="1">
      <c r="A43" s="18" t="s">
        <v>92</v>
      </c>
      <c r="B43" s="19" t="s">
        <v>93</v>
      </c>
      <c r="C43" s="34">
        <f t="shared" si="12"/>
        <v>12000</v>
      </c>
      <c r="D43" s="35">
        <v>11160</v>
      </c>
      <c r="E43" s="34">
        <f t="shared" si="13"/>
        <v>0</v>
      </c>
      <c r="F43" s="36">
        <v>0</v>
      </c>
      <c r="G43" s="25">
        <v>0</v>
      </c>
      <c r="H43" s="20">
        <f t="shared" si="14"/>
        <v>840</v>
      </c>
      <c r="I43" s="22">
        <v>60</v>
      </c>
      <c r="J43" s="22">
        <v>60</v>
      </c>
      <c r="K43" s="22">
        <v>60</v>
      </c>
      <c r="L43" s="22">
        <v>60</v>
      </c>
      <c r="M43" s="22">
        <v>60</v>
      </c>
      <c r="N43" s="22">
        <v>60</v>
      </c>
      <c r="O43" s="22">
        <v>60</v>
      </c>
      <c r="P43" s="22">
        <v>60</v>
      </c>
      <c r="Q43" s="22">
        <v>60</v>
      </c>
      <c r="R43" s="22">
        <v>60</v>
      </c>
      <c r="S43" s="22">
        <v>60</v>
      </c>
      <c r="T43" s="22">
        <v>60</v>
      </c>
      <c r="U43" s="22">
        <v>60</v>
      </c>
      <c r="V43" s="22">
        <v>60</v>
      </c>
      <c r="W43" s="34">
        <f>E43+H43</f>
        <v>840</v>
      </c>
    </row>
    <row r="44" spans="1:23" s="24" customFormat="1" ht="12.75">
      <c r="A44" s="18" t="s">
        <v>94</v>
      </c>
      <c r="B44" s="19" t="s">
        <v>95</v>
      </c>
      <c r="C44" s="34">
        <f t="shared" si="12"/>
        <v>34817</v>
      </c>
      <c r="D44" s="35">
        <v>34817</v>
      </c>
      <c r="E44" s="34">
        <f t="shared" si="13"/>
        <v>0</v>
      </c>
      <c r="F44" s="36"/>
      <c r="G44" s="25"/>
      <c r="H44" s="20">
        <f t="shared" si="14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09">
        <f t="shared" si="9"/>
        <v>0</v>
      </c>
    </row>
    <row r="45" spans="1:23" s="23" customFormat="1" ht="24.75" customHeight="1">
      <c r="A45" s="28" t="s">
        <v>96</v>
      </c>
      <c r="B45" s="29" t="s">
        <v>97</v>
      </c>
      <c r="C45" s="31">
        <f t="shared" si="12"/>
        <v>105410</v>
      </c>
      <c r="D45" s="32">
        <f>D46+D47+D48+D49+D50</f>
        <v>89802</v>
      </c>
      <c r="E45" s="31">
        <f t="shared" si="13"/>
        <v>13386</v>
      </c>
      <c r="F45" s="33">
        <f>F46+F47+F48+F49</f>
        <v>11893</v>
      </c>
      <c r="G45" s="14">
        <f>G46+G47+G48+G49</f>
        <v>1493</v>
      </c>
      <c r="H45" s="16">
        <f t="shared" si="14"/>
        <v>2222</v>
      </c>
      <c r="I45" s="13">
        <f aca="true" t="shared" si="15" ref="I45:V45">I46+I47+I48+I49</f>
        <v>27</v>
      </c>
      <c r="J45" s="15">
        <f t="shared" si="15"/>
        <v>15</v>
      </c>
      <c r="K45" s="15">
        <f t="shared" si="15"/>
        <v>6</v>
      </c>
      <c r="L45" s="15">
        <f t="shared" si="15"/>
        <v>209</v>
      </c>
      <c r="M45" s="15">
        <f t="shared" si="15"/>
        <v>19</v>
      </c>
      <c r="N45" s="15">
        <f t="shared" si="15"/>
        <v>250</v>
      </c>
      <c r="O45" s="15">
        <f t="shared" si="15"/>
        <v>10</v>
      </c>
      <c r="P45" s="15">
        <f t="shared" si="15"/>
        <v>1302</v>
      </c>
      <c r="Q45" s="15">
        <f t="shared" si="15"/>
        <v>171</v>
      </c>
      <c r="R45" s="15">
        <f t="shared" si="15"/>
        <v>13</v>
      </c>
      <c r="S45" s="15">
        <f t="shared" si="15"/>
        <v>15</v>
      </c>
      <c r="T45" s="15">
        <f t="shared" si="15"/>
        <v>17</v>
      </c>
      <c r="U45" s="15">
        <f t="shared" si="15"/>
        <v>157</v>
      </c>
      <c r="V45" s="14">
        <f t="shared" si="15"/>
        <v>11</v>
      </c>
      <c r="W45" s="31">
        <f t="shared" si="9"/>
        <v>15608</v>
      </c>
    </row>
    <row r="46" spans="1:23" s="17" customFormat="1" ht="14.25" customHeight="1">
      <c r="A46" s="18" t="s">
        <v>98</v>
      </c>
      <c r="B46" s="19" t="s">
        <v>99</v>
      </c>
      <c r="C46" s="34">
        <f t="shared" si="12"/>
        <v>82012</v>
      </c>
      <c r="D46" s="35">
        <v>69700</v>
      </c>
      <c r="E46" s="34">
        <f t="shared" si="13"/>
        <v>10090</v>
      </c>
      <c r="F46" s="36">
        <v>8597</v>
      </c>
      <c r="G46" s="37">
        <v>1493</v>
      </c>
      <c r="H46" s="20">
        <f t="shared" si="14"/>
        <v>2222</v>
      </c>
      <c r="I46" s="22">
        <v>27</v>
      </c>
      <c r="J46" s="26">
        <v>15</v>
      </c>
      <c r="K46" s="26">
        <v>6</v>
      </c>
      <c r="L46" s="26">
        <v>209</v>
      </c>
      <c r="M46" s="26">
        <v>19</v>
      </c>
      <c r="N46" s="26">
        <v>250</v>
      </c>
      <c r="O46" s="26">
        <v>10</v>
      </c>
      <c r="P46" s="26">
        <v>1302</v>
      </c>
      <c r="Q46" s="26">
        <v>171</v>
      </c>
      <c r="R46" s="26">
        <v>13</v>
      </c>
      <c r="S46" s="26">
        <v>15</v>
      </c>
      <c r="T46" s="26">
        <v>17</v>
      </c>
      <c r="U46" s="26">
        <v>157</v>
      </c>
      <c r="V46" s="25">
        <v>11</v>
      </c>
      <c r="W46" s="34">
        <f t="shared" si="9"/>
        <v>12312</v>
      </c>
    </row>
    <row r="47" spans="1:23" s="23" customFormat="1" ht="12.75" customHeight="1">
      <c r="A47" s="18" t="s">
        <v>100</v>
      </c>
      <c r="B47" s="19" t="s">
        <v>101</v>
      </c>
      <c r="C47" s="34">
        <f t="shared" si="12"/>
        <v>3296</v>
      </c>
      <c r="D47" s="35">
        <v>0</v>
      </c>
      <c r="E47" s="34">
        <f t="shared" si="13"/>
        <v>3296</v>
      </c>
      <c r="F47" s="36">
        <v>3296</v>
      </c>
      <c r="G47" s="25">
        <v>0</v>
      </c>
      <c r="H47" s="20">
        <f t="shared" si="14"/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34">
        <f t="shared" si="9"/>
        <v>3296</v>
      </c>
    </row>
    <row r="48" spans="1:23" s="200" customFormat="1" ht="14.25" customHeight="1" hidden="1">
      <c r="A48" s="194" t="s">
        <v>102</v>
      </c>
      <c r="B48" s="195" t="s">
        <v>103</v>
      </c>
      <c r="C48" s="141">
        <f t="shared" si="12"/>
        <v>0</v>
      </c>
      <c r="D48" s="198"/>
      <c r="E48" s="141">
        <f t="shared" si="13"/>
        <v>0</v>
      </c>
      <c r="F48" s="199"/>
      <c r="G48" s="197"/>
      <c r="H48" s="134">
        <f t="shared" si="14"/>
        <v>0</v>
      </c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41">
        <f t="shared" si="9"/>
        <v>0</v>
      </c>
    </row>
    <row r="49" spans="1:23" s="24" customFormat="1" ht="18" customHeight="1">
      <c r="A49" s="18" t="s">
        <v>171</v>
      </c>
      <c r="B49" s="19" t="s">
        <v>172</v>
      </c>
      <c r="C49" s="34">
        <f t="shared" si="12"/>
        <v>20102</v>
      </c>
      <c r="D49" s="35">
        <v>20102</v>
      </c>
      <c r="E49" s="34">
        <f t="shared" si="13"/>
        <v>0</v>
      </c>
      <c r="F49" s="36">
        <v>0</v>
      </c>
      <c r="G49" s="25">
        <v>0</v>
      </c>
      <c r="H49" s="20">
        <f t="shared" si="14"/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34">
        <f t="shared" si="9"/>
        <v>0</v>
      </c>
    </row>
    <row r="50" spans="1:23" s="200" customFormat="1" ht="30" customHeight="1" hidden="1">
      <c r="A50" s="194" t="s">
        <v>183</v>
      </c>
      <c r="B50" s="195" t="s">
        <v>184</v>
      </c>
      <c r="C50" s="141">
        <f t="shared" si="12"/>
        <v>0</v>
      </c>
      <c r="D50" s="198"/>
      <c r="E50" s="141">
        <f t="shared" si="13"/>
        <v>0</v>
      </c>
      <c r="F50" s="199">
        <v>0</v>
      </c>
      <c r="G50" s="197">
        <v>0</v>
      </c>
      <c r="H50" s="134">
        <f t="shared" si="14"/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41"/>
    </row>
    <row r="51" spans="1:23" s="24" customFormat="1" ht="24" customHeight="1" hidden="1">
      <c r="A51" s="28" t="s">
        <v>104</v>
      </c>
      <c r="B51" s="29" t="s">
        <v>145</v>
      </c>
      <c r="C51" s="31">
        <f t="shared" si="12"/>
        <v>0</v>
      </c>
      <c r="D51" s="32">
        <f>D52+D53+D55+D56+D54</f>
        <v>0</v>
      </c>
      <c r="E51" s="31">
        <f t="shared" si="13"/>
        <v>0</v>
      </c>
      <c r="F51" s="33">
        <f>F52+F53+F55+F56</f>
        <v>0</v>
      </c>
      <c r="G51" s="14">
        <f>G52+G53+G55+G56</f>
        <v>0</v>
      </c>
      <c r="H51" s="16">
        <f t="shared" si="14"/>
        <v>0</v>
      </c>
      <c r="I51" s="13">
        <f aca="true" t="shared" si="16" ref="I51:V51">I52+I53+I55+I56</f>
        <v>0</v>
      </c>
      <c r="J51" s="15">
        <f t="shared" si="16"/>
        <v>0</v>
      </c>
      <c r="K51" s="15">
        <f t="shared" si="16"/>
        <v>0</v>
      </c>
      <c r="L51" s="15">
        <f t="shared" si="16"/>
        <v>0</v>
      </c>
      <c r="M51" s="15">
        <f t="shared" si="16"/>
        <v>0</v>
      </c>
      <c r="N51" s="15">
        <f t="shared" si="16"/>
        <v>0</v>
      </c>
      <c r="O51" s="15">
        <f t="shared" si="16"/>
        <v>0</v>
      </c>
      <c r="P51" s="15">
        <f t="shared" si="16"/>
        <v>0</v>
      </c>
      <c r="Q51" s="15">
        <f t="shared" si="16"/>
        <v>0</v>
      </c>
      <c r="R51" s="15">
        <f t="shared" si="16"/>
        <v>0</v>
      </c>
      <c r="S51" s="15">
        <f t="shared" si="16"/>
        <v>0</v>
      </c>
      <c r="T51" s="15">
        <f t="shared" si="16"/>
        <v>0</v>
      </c>
      <c r="U51" s="15">
        <f t="shared" si="16"/>
        <v>0</v>
      </c>
      <c r="V51" s="15">
        <f t="shared" si="16"/>
        <v>0</v>
      </c>
      <c r="W51" s="31">
        <f aca="true" t="shared" si="17" ref="W51:W65">E51+H51</f>
        <v>0</v>
      </c>
    </row>
    <row r="52" spans="1:23" s="17" customFormat="1" ht="15.75" customHeight="1" hidden="1">
      <c r="A52" s="18" t="s">
        <v>105</v>
      </c>
      <c r="B52" s="19" t="s">
        <v>106</v>
      </c>
      <c r="C52" s="34">
        <f t="shared" si="12"/>
        <v>0</v>
      </c>
      <c r="D52" s="35"/>
      <c r="E52" s="34">
        <f t="shared" si="13"/>
        <v>0</v>
      </c>
      <c r="F52" s="36">
        <v>0</v>
      </c>
      <c r="G52" s="25">
        <v>0</v>
      </c>
      <c r="H52" s="20">
        <f t="shared" si="14"/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34">
        <f t="shared" si="17"/>
        <v>0</v>
      </c>
    </row>
    <row r="53" spans="1:23" s="24" customFormat="1" ht="14.25" customHeight="1" hidden="1">
      <c r="A53" s="18" t="s">
        <v>107</v>
      </c>
      <c r="B53" s="19" t="s">
        <v>108</v>
      </c>
      <c r="C53" s="34">
        <f t="shared" si="12"/>
        <v>0</v>
      </c>
      <c r="D53" s="35"/>
      <c r="E53" s="34">
        <f t="shared" si="13"/>
        <v>0</v>
      </c>
      <c r="F53" s="36">
        <v>0</v>
      </c>
      <c r="G53" s="25">
        <v>0</v>
      </c>
      <c r="H53" s="20">
        <f t="shared" si="14"/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34">
        <f t="shared" si="17"/>
        <v>0</v>
      </c>
    </row>
    <row r="54" spans="1:23" s="24" customFormat="1" ht="16.5" customHeight="1" hidden="1">
      <c r="A54" s="18" t="s">
        <v>109</v>
      </c>
      <c r="B54" s="19" t="s">
        <v>110</v>
      </c>
      <c r="C54" s="34">
        <f t="shared" si="12"/>
        <v>0</v>
      </c>
      <c r="D54" s="35"/>
      <c r="E54" s="34">
        <f t="shared" si="13"/>
        <v>0</v>
      </c>
      <c r="F54" s="36">
        <v>0</v>
      </c>
      <c r="G54" s="25">
        <v>0</v>
      </c>
      <c r="H54" s="20">
        <f t="shared" si="14"/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34">
        <f t="shared" si="17"/>
        <v>0</v>
      </c>
    </row>
    <row r="55" spans="1:23" s="24" customFormat="1" ht="16.5" customHeight="1" hidden="1">
      <c r="A55" s="18" t="s">
        <v>111</v>
      </c>
      <c r="B55" s="19" t="s">
        <v>112</v>
      </c>
      <c r="C55" s="34">
        <f t="shared" si="12"/>
        <v>0</v>
      </c>
      <c r="D55" s="35"/>
      <c r="E55" s="34">
        <f t="shared" si="13"/>
        <v>0</v>
      </c>
      <c r="F55" s="36"/>
      <c r="G55" s="25">
        <v>0</v>
      </c>
      <c r="H55" s="20">
        <f t="shared" si="14"/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34">
        <f t="shared" si="17"/>
        <v>0</v>
      </c>
    </row>
    <row r="56" spans="1:23" s="24" customFormat="1" ht="24" customHeight="1" hidden="1">
      <c r="A56" s="18" t="s">
        <v>144</v>
      </c>
      <c r="B56" s="19" t="s">
        <v>113</v>
      </c>
      <c r="C56" s="34">
        <f t="shared" si="12"/>
        <v>0</v>
      </c>
      <c r="D56" s="35">
        <v>0</v>
      </c>
      <c r="E56" s="34">
        <f t="shared" si="13"/>
        <v>0</v>
      </c>
      <c r="F56" s="36">
        <v>0</v>
      </c>
      <c r="G56" s="25">
        <v>0</v>
      </c>
      <c r="H56" s="20">
        <f t="shared" si="14"/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34">
        <f t="shared" si="17"/>
        <v>0</v>
      </c>
    </row>
    <row r="57" spans="1:23" s="24" customFormat="1" ht="23.25" customHeight="1">
      <c r="A57" s="28" t="s">
        <v>114</v>
      </c>
      <c r="B57" s="29" t="s">
        <v>115</v>
      </c>
      <c r="C57" s="80">
        <f t="shared" si="12"/>
        <v>332753.8</v>
      </c>
      <c r="D57" s="38">
        <f>D58+D59+D60+D61+D62</f>
        <v>332222.8</v>
      </c>
      <c r="E57" s="31">
        <f t="shared" si="13"/>
        <v>162</v>
      </c>
      <c r="F57" s="33">
        <f>F58+F59+F60+F61+F62</f>
        <v>141</v>
      </c>
      <c r="G57" s="14">
        <f>G58+G59+G60+G61+G62</f>
        <v>21</v>
      </c>
      <c r="H57" s="16">
        <f t="shared" si="14"/>
        <v>369</v>
      </c>
      <c r="I57" s="13">
        <f aca="true" t="shared" si="18" ref="I57:V57">I58+I59+I60+I61+I62</f>
        <v>155</v>
      </c>
      <c r="J57" s="15">
        <f t="shared" si="18"/>
        <v>0</v>
      </c>
      <c r="K57" s="15">
        <f t="shared" si="18"/>
        <v>21</v>
      </c>
      <c r="L57" s="15">
        <f t="shared" si="18"/>
        <v>21</v>
      </c>
      <c r="M57" s="15">
        <f t="shared" si="18"/>
        <v>0</v>
      </c>
      <c r="N57" s="15">
        <f t="shared" si="18"/>
        <v>21</v>
      </c>
      <c r="O57" s="15">
        <f t="shared" si="18"/>
        <v>0</v>
      </c>
      <c r="P57" s="15">
        <f t="shared" si="18"/>
        <v>0</v>
      </c>
      <c r="Q57" s="15">
        <f t="shared" si="18"/>
        <v>21</v>
      </c>
      <c r="R57" s="15">
        <f t="shared" si="18"/>
        <v>0</v>
      </c>
      <c r="S57" s="15">
        <f t="shared" si="18"/>
        <v>130</v>
      </c>
      <c r="T57" s="15">
        <f t="shared" si="18"/>
        <v>0</v>
      </c>
      <c r="U57" s="15">
        <f t="shared" si="18"/>
        <v>0</v>
      </c>
      <c r="V57" s="14">
        <f t="shared" si="18"/>
        <v>0</v>
      </c>
      <c r="W57" s="31">
        <f t="shared" si="17"/>
        <v>531</v>
      </c>
    </row>
    <row r="58" spans="1:23" s="17" customFormat="1" ht="12.75">
      <c r="A58" s="18" t="s">
        <v>116</v>
      </c>
      <c r="B58" s="19" t="s">
        <v>117</v>
      </c>
      <c r="C58" s="34">
        <f t="shared" si="12"/>
        <v>2937</v>
      </c>
      <c r="D58" s="35">
        <v>2406</v>
      </c>
      <c r="E58" s="34">
        <f t="shared" si="13"/>
        <v>162</v>
      </c>
      <c r="F58" s="36">
        <v>141</v>
      </c>
      <c r="G58" s="25">
        <v>21</v>
      </c>
      <c r="H58" s="20">
        <f t="shared" si="14"/>
        <v>369</v>
      </c>
      <c r="I58" s="22">
        <v>155</v>
      </c>
      <c r="J58" s="22">
        <v>0</v>
      </c>
      <c r="K58" s="22">
        <v>21</v>
      </c>
      <c r="L58" s="22">
        <v>21</v>
      </c>
      <c r="M58" s="22">
        <v>0</v>
      </c>
      <c r="N58" s="22">
        <v>21</v>
      </c>
      <c r="O58" s="22">
        <v>0</v>
      </c>
      <c r="P58" s="22">
        <v>0</v>
      </c>
      <c r="Q58" s="22">
        <v>21</v>
      </c>
      <c r="R58" s="22">
        <v>0</v>
      </c>
      <c r="S58" s="22">
        <v>130</v>
      </c>
      <c r="T58" s="22">
        <v>0</v>
      </c>
      <c r="U58" s="22">
        <v>0</v>
      </c>
      <c r="V58" s="22">
        <v>0</v>
      </c>
      <c r="W58" s="34">
        <f t="shared" si="17"/>
        <v>531</v>
      </c>
    </row>
    <row r="59" spans="1:23" s="24" customFormat="1" ht="12.75">
      <c r="A59" s="18" t="s">
        <v>118</v>
      </c>
      <c r="B59" s="19" t="s">
        <v>119</v>
      </c>
      <c r="C59" s="34">
        <f t="shared" si="12"/>
        <v>44661</v>
      </c>
      <c r="D59" s="35">
        <v>44661</v>
      </c>
      <c r="E59" s="34">
        <f t="shared" si="13"/>
        <v>0</v>
      </c>
      <c r="F59" s="36"/>
      <c r="G59" s="25"/>
      <c r="H59" s="20">
        <f t="shared" si="14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4">
        <f t="shared" si="17"/>
        <v>0</v>
      </c>
    </row>
    <row r="60" spans="1:23" s="24" customFormat="1" ht="14.25" customHeight="1">
      <c r="A60" s="18" t="s">
        <v>120</v>
      </c>
      <c r="B60" s="19" t="s">
        <v>121</v>
      </c>
      <c r="C60" s="34">
        <f t="shared" si="12"/>
        <v>221243</v>
      </c>
      <c r="D60" s="35">
        <v>221243</v>
      </c>
      <c r="E60" s="34">
        <f t="shared" si="13"/>
        <v>0</v>
      </c>
      <c r="F60" s="36"/>
      <c r="G60" s="25"/>
      <c r="H60" s="20">
        <f t="shared" si="14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4">
        <f t="shared" si="17"/>
        <v>0</v>
      </c>
    </row>
    <row r="61" spans="1:23" s="24" customFormat="1" ht="15" customHeight="1">
      <c r="A61" s="18" t="s">
        <v>122</v>
      </c>
      <c r="B61" s="19" t="s">
        <v>123</v>
      </c>
      <c r="C61" s="34">
        <f t="shared" si="12"/>
        <v>48256</v>
      </c>
      <c r="D61" s="35">
        <v>48256</v>
      </c>
      <c r="E61" s="34">
        <f t="shared" si="13"/>
        <v>0</v>
      </c>
      <c r="F61" s="36"/>
      <c r="G61" s="25"/>
      <c r="H61" s="20">
        <f t="shared" si="14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4">
        <f t="shared" si="17"/>
        <v>0</v>
      </c>
    </row>
    <row r="62" spans="1:23" s="24" customFormat="1" ht="15" customHeight="1">
      <c r="A62" s="204" t="s">
        <v>124</v>
      </c>
      <c r="B62" s="205" t="s">
        <v>125</v>
      </c>
      <c r="C62" s="206">
        <f t="shared" si="12"/>
        <v>15656.8</v>
      </c>
      <c r="D62" s="207">
        <v>15656.8</v>
      </c>
      <c r="E62" s="34">
        <f t="shared" si="13"/>
        <v>0</v>
      </c>
      <c r="F62" s="36"/>
      <c r="G62" s="25"/>
      <c r="H62" s="20">
        <f t="shared" si="14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4">
        <f t="shared" si="17"/>
        <v>0</v>
      </c>
    </row>
    <row r="63" spans="1:23" s="24" customFormat="1" ht="24" customHeight="1">
      <c r="A63" s="28" t="s">
        <v>146</v>
      </c>
      <c r="B63" s="29" t="s">
        <v>112</v>
      </c>
      <c r="C63" s="16">
        <f t="shared" si="12"/>
        <v>13904</v>
      </c>
      <c r="D63" s="12">
        <f>D64+D65</f>
        <v>2373</v>
      </c>
      <c r="E63" s="16">
        <f t="shared" si="13"/>
        <v>10517</v>
      </c>
      <c r="F63" s="13">
        <f>F64+F65</f>
        <v>9796</v>
      </c>
      <c r="G63" s="14">
        <f>G64+G65</f>
        <v>721</v>
      </c>
      <c r="H63" s="193">
        <f t="shared" si="14"/>
        <v>1014</v>
      </c>
      <c r="I63" s="13">
        <f aca="true" t="shared" si="19" ref="I63:V63">I64+I65</f>
        <v>0</v>
      </c>
      <c r="J63" s="15">
        <f t="shared" si="19"/>
        <v>0</v>
      </c>
      <c r="K63" s="15">
        <f t="shared" si="19"/>
        <v>0</v>
      </c>
      <c r="L63" s="15">
        <f t="shared" si="19"/>
        <v>51</v>
      </c>
      <c r="M63" s="15">
        <f t="shared" si="19"/>
        <v>963</v>
      </c>
      <c r="N63" s="15">
        <f t="shared" si="19"/>
        <v>0</v>
      </c>
      <c r="O63" s="15">
        <f t="shared" si="19"/>
        <v>0</v>
      </c>
      <c r="P63" s="15">
        <f t="shared" si="19"/>
        <v>0</v>
      </c>
      <c r="Q63" s="15">
        <f t="shared" si="19"/>
        <v>0</v>
      </c>
      <c r="R63" s="15">
        <f t="shared" si="19"/>
        <v>0</v>
      </c>
      <c r="S63" s="15">
        <f t="shared" si="19"/>
        <v>0</v>
      </c>
      <c r="T63" s="15">
        <f t="shared" si="19"/>
        <v>0</v>
      </c>
      <c r="U63" s="15">
        <f t="shared" si="19"/>
        <v>0</v>
      </c>
      <c r="V63" s="14">
        <f t="shared" si="19"/>
        <v>0</v>
      </c>
      <c r="W63" s="16">
        <f t="shared" si="17"/>
        <v>11531</v>
      </c>
    </row>
    <row r="64" spans="1:23" s="17" customFormat="1" ht="15.75" customHeight="1">
      <c r="A64" s="233" t="s">
        <v>147</v>
      </c>
      <c r="B64" s="234" t="s">
        <v>148</v>
      </c>
      <c r="C64" s="229">
        <f>D64+E64+H64</f>
        <v>13753</v>
      </c>
      <c r="D64" s="230">
        <v>2373</v>
      </c>
      <c r="E64" s="229">
        <f t="shared" si="13"/>
        <v>10517</v>
      </c>
      <c r="F64" s="231">
        <v>9796</v>
      </c>
      <c r="G64" s="232">
        <v>721</v>
      </c>
      <c r="H64" s="228">
        <f t="shared" si="14"/>
        <v>863</v>
      </c>
      <c r="I64" s="227">
        <v>0</v>
      </c>
      <c r="J64" s="227">
        <v>0</v>
      </c>
      <c r="K64" s="227">
        <v>0</v>
      </c>
      <c r="L64" s="227">
        <v>0</v>
      </c>
      <c r="M64" s="227">
        <v>863</v>
      </c>
      <c r="N64" s="227">
        <v>0</v>
      </c>
      <c r="O64" s="227">
        <v>0</v>
      </c>
      <c r="P64" s="227">
        <v>0</v>
      </c>
      <c r="Q64" s="227">
        <v>0</v>
      </c>
      <c r="R64" s="227">
        <v>0</v>
      </c>
      <c r="S64" s="227">
        <v>0</v>
      </c>
      <c r="T64" s="227">
        <v>0</v>
      </c>
      <c r="U64" s="227">
        <v>0</v>
      </c>
      <c r="V64" s="227">
        <v>0</v>
      </c>
      <c r="W64" s="229">
        <f t="shared" si="17"/>
        <v>11380</v>
      </c>
    </row>
    <row r="65" spans="1:23" s="17" customFormat="1" ht="15.75" customHeight="1">
      <c r="A65" s="233" t="s">
        <v>180</v>
      </c>
      <c r="B65" s="234" t="s">
        <v>181</v>
      </c>
      <c r="C65" s="229">
        <f t="shared" si="12"/>
        <v>151</v>
      </c>
      <c r="D65" s="230">
        <v>0</v>
      </c>
      <c r="E65" s="229">
        <f t="shared" si="13"/>
        <v>0</v>
      </c>
      <c r="F65" s="231">
        <v>0</v>
      </c>
      <c r="G65" s="232">
        <v>0</v>
      </c>
      <c r="H65" s="228">
        <f t="shared" si="14"/>
        <v>151</v>
      </c>
      <c r="I65" s="227">
        <v>0</v>
      </c>
      <c r="J65" s="227">
        <v>0</v>
      </c>
      <c r="K65" s="227">
        <v>0</v>
      </c>
      <c r="L65" s="227">
        <v>51</v>
      </c>
      <c r="M65" s="227">
        <v>100</v>
      </c>
      <c r="N65" s="227">
        <v>0</v>
      </c>
      <c r="O65" s="227">
        <v>0</v>
      </c>
      <c r="P65" s="227">
        <v>0</v>
      </c>
      <c r="Q65" s="227">
        <v>0</v>
      </c>
      <c r="R65" s="227">
        <v>0</v>
      </c>
      <c r="S65" s="227">
        <v>0</v>
      </c>
      <c r="T65" s="227">
        <v>0</v>
      </c>
      <c r="U65" s="227">
        <v>0</v>
      </c>
      <c r="V65" s="227">
        <v>0</v>
      </c>
      <c r="W65" s="229">
        <f t="shared" si="17"/>
        <v>151</v>
      </c>
    </row>
    <row r="66" spans="1:23" s="24" customFormat="1" ht="15" customHeight="1">
      <c r="A66" s="28" t="s">
        <v>152</v>
      </c>
      <c r="B66" s="29" t="s">
        <v>154</v>
      </c>
      <c r="C66" s="31">
        <f>C67+C68</f>
        <v>2003</v>
      </c>
      <c r="D66" s="31">
        <f aca="true" t="shared" si="20" ref="D66:W66">D67+D68</f>
        <v>0</v>
      </c>
      <c r="E66" s="31">
        <f t="shared" si="20"/>
        <v>2003</v>
      </c>
      <c r="F66" s="216">
        <f t="shared" si="20"/>
        <v>2003</v>
      </c>
      <c r="G66" s="217">
        <f t="shared" si="20"/>
        <v>0</v>
      </c>
      <c r="H66" s="31">
        <f t="shared" si="20"/>
        <v>0</v>
      </c>
      <c r="I66" s="216">
        <f t="shared" si="20"/>
        <v>0</v>
      </c>
      <c r="J66" s="219">
        <f t="shared" si="20"/>
        <v>0</v>
      </c>
      <c r="K66" s="219">
        <f t="shared" si="20"/>
        <v>0</v>
      </c>
      <c r="L66" s="219">
        <f t="shared" si="20"/>
        <v>0</v>
      </c>
      <c r="M66" s="219">
        <f t="shared" si="20"/>
        <v>0</v>
      </c>
      <c r="N66" s="219">
        <f t="shared" si="20"/>
        <v>0</v>
      </c>
      <c r="O66" s="219">
        <f t="shared" si="20"/>
        <v>0</v>
      </c>
      <c r="P66" s="219">
        <f t="shared" si="20"/>
        <v>0</v>
      </c>
      <c r="Q66" s="219">
        <f t="shared" si="20"/>
        <v>0</v>
      </c>
      <c r="R66" s="219">
        <f t="shared" si="20"/>
        <v>0</v>
      </c>
      <c r="S66" s="219">
        <f t="shared" si="20"/>
        <v>0</v>
      </c>
      <c r="T66" s="219">
        <f t="shared" si="20"/>
        <v>0</v>
      </c>
      <c r="U66" s="219">
        <f t="shared" si="20"/>
        <v>0</v>
      </c>
      <c r="V66" s="218">
        <f t="shared" si="20"/>
        <v>0</v>
      </c>
      <c r="W66" s="31">
        <f t="shared" si="20"/>
        <v>2003</v>
      </c>
    </row>
    <row r="67" spans="1:23" s="17" customFormat="1" ht="15.75" customHeight="1">
      <c r="A67" s="18" t="s">
        <v>153</v>
      </c>
      <c r="B67" s="19" t="s">
        <v>103</v>
      </c>
      <c r="C67" s="34">
        <f>D67+E67+H67</f>
        <v>2003</v>
      </c>
      <c r="D67" s="35">
        <v>0</v>
      </c>
      <c r="E67" s="34">
        <f>F67+G67</f>
        <v>2003</v>
      </c>
      <c r="F67" s="36">
        <v>2003</v>
      </c>
      <c r="G67" s="25">
        <v>0</v>
      </c>
      <c r="H67" s="20">
        <f>I67+J67+K67+L67+M67+N67+O67+P67+Q67+R67+S67+T67+U67+V67</f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34">
        <f>E67+H67</f>
        <v>2003</v>
      </c>
    </row>
    <row r="68" spans="1:23" s="17" customFormat="1" ht="15.75" customHeight="1">
      <c r="A68" s="18" t="s">
        <v>189</v>
      </c>
      <c r="B68" s="19" t="s">
        <v>190</v>
      </c>
      <c r="C68" s="34">
        <f>D68+E68+H68</f>
        <v>0</v>
      </c>
      <c r="D68" s="35">
        <v>0</v>
      </c>
      <c r="E68" s="34">
        <f>F68+G68</f>
        <v>0</v>
      </c>
      <c r="F68" s="36">
        <v>0</v>
      </c>
      <c r="G68" s="25">
        <v>0</v>
      </c>
      <c r="H68" s="20">
        <f>I68+J68+K68+L68+M68+N68+O68+P68+Q68+R68+S68+T68+U68+V68</f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1">
        <v>0</v>
      </c>
      <c r="W68" s="34">
        <f>E68+H68</f>
        <v>0</v>
      </c>
    </row>
    <row r="69" spans="1:23" s="24" customFormat="1" ht="14.25" customHeight="1">
      <c r="A69" s="28" t="s">
        <v>149</v>
      </c>
      <c r="B69" s="29" t="s">
        <v>39</v>
      </c>
      <c r="C69" s="31">
        <f aca="true" t="shared" si="21" ref="C69:W69">C70</f>
        <v>4416</v>
      </c>
      <c r="D69" s="32">
        <f t="shared" si="21"/>
        <v>4416</v>
      </c>
      <c r="E69" s="31">
        <f t="shared" si="21"/>
        <v>0</v>
      </c>
      <c r="F69" s="33">
        <f t="shared" si="21"/>
        <v>0</v>
      </c>
      <c r="G69" s="14">
        <f t="shared" si="21"/>
        <v>0</v>
      </c>
      <c r="H69" s="16">
        <f t="shared" si="21"/>
        <v>0</v>
      </c>
      <c r="I69" s="13">
        <f t="shared" si="21"/>
        <v>0</v>
      </c>
      <c r="J69" s="15">
        <f t="shared" si="21"/>
        <v>0</v>
      </c>
      <c r="K69" s="15">
        <f t="shared" si="21"/>
        <v>0</v>
      </c>
      <c r="L69" s="15">
        <f t="shared" si="21"/>
        <v>0</v>
      </c>
      <c r="M69" s="15">
        <f t="shared" si="21"/>
        <v>0</v>
      </c>
      <c r="N69" s="15">
        <f t="shared" si="21"/>
        <v>0</v>
      </c>
      <c r="O69" s="15">
        <f t="shared" si="21"/>
        <v>0</v>
      </c>
      <c r="P69" s="15">
        <f t="shared" si="21"/>
        <v>0</v>
      </c>
      <c r="Q69" s="15">
        <f t="shared" si="21"/>
        <v>0</v>
      </c>
      <c r="R69" s="15">
        <f t="shared" si="21"/>
        <v>0</v>
      </c>
      <c r="S69" s="15">
        <f t="shared" si="21"/>
        <v>0</v>
      </c>
      <c r="T69" s="15">
        <f t="shared" si="21"/>
        <v>0</v>
      </c>
      <c r="U69" s="15">
        <f t="shared" si="21"/>
        <v>0</v>
      </c>
      <c r="V69" s="14">
        <f t="shared" si="21"/>
        <v>0</v>
      </c>
      <c r="W69" s="31">
        <f t="shared" si="21"/>
        <v>0</v>
      </c>
    </row>
    <row r="70" spans="1:23" s="24" customFormat="1" ht="27" customHeight="1" thickBot="1">
      <c r="A70" s="18" t="s">
        <v>150</v>
      </c>
      <c r="B70" s="19" t="s">
        <v>151</v>
      </c>
      <c r="C70" s="34">
        <f>D70+E70+H70</f>
        <v>4416</v>
      </c>
      <c r="D70" s="35">
        <v>4416</v>
      </c>
      <c r="E70" s="34">
        <f aca="true" t="shared" si="22" ref="E70:E86">F70+G70</f>
        <v>0</v>
      </c>
      <c r="F70" s="36"/>
      <c r="G70" s="25"/>
      <c r="H70" s="20">
        <f aca="true" t="shared" si="23" ref="H70:H86">I70+J70+K70+L70+M70+N70+O70+P70+Q70+R70+S70+T70+U70+V70</f>
        <v>0</v>
      </c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34">
        <f>E70+H70</f>
        <v>0</v>
      </c>
    </row>
    <row r="71" spans="1:23" s="24" customFormat="1" ht="17.25" customHeight="1" thickBot="1">
      <c r="A71" s="39"/>
      <c r="B71" s="40" t="s">
        <v>126</v>
      </c>
      <c r="C71" s="90">
        <f>D71+E71+H71</f>
        <v>1554903.8</v>
      </c>
      <c r="D71" s="91">
        <f>D69+D66+D63+D57+D51+D45+D36+D29+D22+D18+D15+D6+D34</f>
        <v>1392030.8</v>
      </c>
      <c r="E71" s="92">
        <f t="shared" si="22"/>
        <v>99932</v>
      </c>
      <c r="F71" s="91">
        <f>F69+F66+F63+F57+F51+F45+F36+F29+F22+F18+F15+F6</f>
        <v>85231</v>
      </c>
      <c r="G71" s="93">
        <f>G69+G66+G63+G57+G51+G45+G36+G29+G22+G18+G15+G6</f>
        <v>14701</v>
      </c>
      <c r="H71" s="94">
        <f t="shared" si="23"/>
        <v>62941</v>
      </c>
      <c r="I71" s="97">
        <f aca="true" t="shared" si="24" ref="I71:V71">I69+I66+I63+I57+I51+I45+I36+I29+I22+I18+I15+I6</f>
        <v>5324</v>
      </c>
      <c r="J71" s="98">
        <f t="shared" si="24"/>
        <v>3523</v>
      </c>
      <c r="K71" s="98">
        <f t="shared" si="24"/>
        <v>3249</v>
      </c>
      <c r="L71" s="98">
        <f t="shared" si="24"/>
        <v>5194</v>
      </c>
      <c r="M71" s="98">
        <f t="shared" si="24"/>
        <v>5768</v>
      </c>
      <c r="N71" s="98">
        <f t="shared" si="24"/>
        <v>4320</v>
      </c>
      <c r="O71" s="98">
        <f t="shared" si="24"/>
        <v>3130</v>
      </c>
      <c r="P71" s="98">
        <f t="shared" si="24"/>
        <v>5167</v>
      </c>
      <c r="Q71" s="98">
        <f t="shared" si="24"/>
        <v>4386</v>
      </c>
      <c r="R71" s="98">
        <f t="shared" si="24"/>
        <v>3976</v>
      </c>
      <c r="S71" s="98">
        <f t="shared" si="24"/>
        <v>5067</v>
      </c>
      <c r="T71" s="98">
        <f t="shared" si="24"/>
        <v>5117</v>
      </c>
      <c r="U71" s="98">
        <f t="shared" si="24"/>
        <v>4884</v>
      </c>
      <c r="V71" s="99">
        <f t="shared" si="24"/>
        <v>3836</v>
      </c>
      <c r="W71" s="109">
        <f>E71+H71</f>
        <v>162873</v>
      </c>
    </row>
    <row r="72" spans="1:23" s="44" customFormat="1" ht="15.75" customHeight="1">
      <c r="A72" s="41"/>
      <c r="B72" s="42" t="s">
        <v>127</v>
      </c>
      <c r="C72" s="43">
        <f>C74+C77+C86</f>
        <v>0</v>
      </c>
      <c r="D72" s="32">
        <f>D73+D77+D78+D79+D76</f>
        <v>84189</v>
      </c>
      <c r="E72" s="43">
        <f t="shared" si="22"/>
        <v>39416</v>
      </c>
      <c r="F72" s="32">
        <f>F74+F77+F78+F79</f>
        <v>30461</v>
      </c>
      <c r="G72" s="100">
        <f>G74+G77+G78+G79</f>
        <v>8955</v>
      </c>
      <c r="H72" s="43">
        <f t="shared" si="23"/>
        <v>43997</v>
      </c>
      <c r="I72" s="188">
        <f aca="true" t="shared" si="25" ref="I72:W72">I74+I77+I78+I79</f>
        <v>3729</v>
      </c>
      <c r="J72" s="110">
        <f t="shared" si="25"/>
        <v>2973</v>
      </c>
      <c r="K72" s="110">
        <f t="shared" si="25"/>
        <v>1473</v>
      </c>
      <c r="L72" s="110">
        <f t="shared" si="25"/>
        <v>4701</v>
      </c>
      <c r="M72" s="110">
        <f t="shared" si="25"/>
        <v>4025</v>
      </c>
      <c r="N72" s="110">
        <f t="shared" si="25"/>
        <v>2567</v>
      </c>
      <c r="O72" s="110">
        <f t="shared" si="25"/>
        <v>1389</v>
      </c>
      <c r="P72" s="110">
        <f t="shared" si="25"/>
        <v>2190</v>
      </c>
      <c r="Q72" s="110">
        <f t="shared" si="25"/>
        <v>4272</v>
      </c>
      <c r="R72" s="110">
        <f t="shared" si="25"/>
        <v>2161</v>
      </c>
      <c r="S72" s="110">
        <f t="shared" si="25"/>
        <v>3639</v>
      </c>
      <c r="T72" s="110">
        <f t="shared" si="25"/>
        <v>4180</v>
      </c>
      <c r="U72" s="110">
        <f t="shared" si="25"/>
        <v>3813</v>
      </c>
      <c r="V72" s="182">
        <f t="shared" si="25"/>
        <v>2885</v>
      </c>
      <c r="W72" s="43">
        <f t="shared" si="25"/>
        <v>83413</v>
      </c>
    </row>
    <row r="73" spans="1:23" s="112" customFormat="1" ht="25.5" customHeight="1">
      <c r="A73" s="111">
        <v>1401</v>
      </c>
      <c r="B73" s="19" t="s">
        <v>170</v>
      </c>
      <c r="C73" s="34">
        <v>0</v>
      </c>
      <c r="D73" s="35">
        <f>D74+D75</f>
        <v>82411</v>
      </c>
      <c r="E73" s="34">
        <f t="shared" si="22"/>
        <v>0</v>
      </c>
      <c r="F73" s="35">
        <f>F74+F75</f>
        <v>0</v>
      </c>
      <c r="G73" s="108">
        <f>G74+G75</f>
        <v>0</v>
      </c>
      <c r="H73" s="95">
        <f t="shared" si="23"/>
        <v>0</v>
      </c>
      <c r="I73" s="36">
        <f aca="true" t="shared" si="26" ref="I73:V73">I74+I75</f>
        <v>0</v>
      </c>
      <c r="J73" s="45">
        <f t="shared" si="26"/>
        <v>0</v>
      </c>
      <c r="K73" s="45">
        <f t="shared" si="26"/>
        <v>0</v>
      </c>
      <c r="L73" s="45">
        <f t="shared" si="26"/>
        <v>0</v>
      </c>
      <c r="M73" s="45">
        <f t="shared" si="26"/>
        <v>0</v>
      </c>
      <c r="N73" s="45">
        <f t="shared" si="26"/>
        <v>0</v>
      </c>
      <c r="O73" s="45">
        <f t="shared" si="26"/>
        <v>0</v>
      </c>
      <c r="P73" s="45">
        <f t="shared" si="26"/>
        <v>0</v>
      </c>
      <c r="Q73" s="45">
        <f t="shared" si="26"/>
        <v>0</v>
      </c>
      <c r="R73" s="45">
        <f t="shared" si="26"/>
        <v>0</v>
      </c>
      <c r="S73" s="45">
        <f t="shared" si="26"/>
        <v>0</v>
      </c>
      <c r="T73" s="45">
        <f t="shared" si="26"/>
        <v>0</v>
      </c>
      <c r="U73" s="45">
        <f t="shared" si="26"/>
        <v>0</v>
      </c>
      <c r="V73" s="37">
        <f t="shared" si="26"/>
        <v>0</v>
      </c>
      <c r="W73" s="186"/>
    </row>
    <row r="74" spans="1:23" s="114" customFormat="1" ht="27" customHeight="1">
      <c r="A74" s="101"/>
      <c r="B74" s="102" t="s">
        <v>168</v>
      </c>
      <c r="C74" s="103">
        <v>0</v>
      </c>
      <c r="D74" s="104">
        <f>W114</f>
        <v>45787</v>
      </c>
      <c r="E74" s="103">
        <f t="shared" si="22"/>
        <v>0</v>
      </c>
      <c r="F74" s="105">
        <f>'[1]г.В'!Z68</f>
        <v>0</v>
      </c>
      <c r="G74" s="106">
        <f>'[1]ураз'!Z68</f>
        <v>0</v>
      </c>
      <c r="H74" s="88">
        <f t="shared" si="23"/>
        <v>0</v>
      </c>
      <c r="I74" s="189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83">
        <v>0</v>
      </c>
      <c r="W74" s="177">
        <f aca="true" t="shared" si="27" ref="W74:W86">E74+H74</f>
        <v>0</v>
      </c>
    </row>
    <row r="75" spans="1:23" s="114" customFormat="1" ht="27" customHeight="1">
      <c r="A75" s="101"/>
      <c r="B75" s="102" t="s">
        <v>169</v>
      </c>
      <c r="C75" s="103">
        <v>0</v>
      </c>
      <c r="D75" s="104">
        <f>W113</f>
        <v>36624</v>
      </c>
      <c r="E75" s="103">
        <f t="shared" si="22"/>
        <v>0</v>
      </c>
      <c r="F75" s="105">
        <v>0</v>
      </c>
      <c r="G75" s="106">
        <v>0</v>
      </c>
      <c r="H75" s="88">
        <f t="shared" si="23"/>
        <v>0</v>
      </c>
      <c r="I75" s="189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83">
        <v>0</v>
      </c>
      <c r="W75" s="103">
        <f t="shared" si="27"/>
        <v>0</v>
      </c>
    </row>
    <row r="76" spans="1:23" s="114" customFormat="1" ht="27" customHeight="1">
      <c r="A76" s="18" t="s">
        <v>143</v>
      </c>
      <c r="B76" s="19" t="s">
        <v>196</v>
      </c>
      <c r="C76" s="103">
        <v>0</v>
      </c>
      <c r="D76" s="104">
        <v>49</v>
      </c>
      <c r="E76" s="34">
        <f t="shared" si="22"/>
        <v>0</v>
      </c>
      <c r="F76" s="105">
        <v>0</v>
      </c>
      <c r="G76" s="106">
        <v>0</v>
      </c>
      <c r="H76" s="95">
        <f t="shared" si="23"/>
        <v>0</v>
      </c>
      <c r="I76" s="189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83">
        <v>0</v>
      </c>
      <c r="W76" s="34">
        <f t="shared" si="27"/>
        <v>0</v>
      </c>
    </row>
    <row r="77" spans="1:23" s="24" customFormat="1" ht="25.5" customHeight="1">
      <c r="A77" s="18" t="s">
        <v>44</v>
      </c>
      <c r="B77" s="19" t="s">
        <v>194</v>
      </c>
      <c r="C77" s="34">
        <v>0</v>
      </c>
      <c r="D77" s="35">
        <v>1672</v>
      </c>
      <c r="E77" s="34">
        <f t="shared" si="22"/>
        <v>0</v>
      </c>
      <c r="F77" s="36">
        <v>0</v>
      </c>
      <c r="G77" s="37">
        <v>0</v>
      </c>
      <c r="H77" s="20">
        <f t="shared" si="23"/>
        <v>0</v>
      </c>
      <c r="I77" s="69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184">
        <v>0</v>
      </c>
      <c r="W77" s="34">
        <f t="shared" si="27"/>
        <v>0</v>
      </c>
    </row>
    <row r="78" spans="1:23" s="24" customFormat="1" ht="26.25" customHeight="1">
      <c r="A78" s="18" t="s">
        <v>70</v>
      </c>
      <c r="B78" s="19" t="s">
        <v>195</v>
      </c>
      <c r="C78" s="34">
        <v>0</v>
      </c>
      <c r="D78" s="35">
        <v>57</v>
      </c>
      <c r="E78" s="34">
        <f t="shared" si="22"/>
        <v>0</v>
      </c>
      <c r="F78" s="36">
        <v>0</v>
      </c>
      <c r="G78" s="37">
        <v>0</v>
      </c>
      <c r="H78" s="20">
        <f t="shared" si="23"/>
        <v>0</v>
      </c>
      <c r="I78" s="69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184">
        <v>0</v>
      </c>
      <c r="W78" s="34">
        <f t="shared" si="27"/>
        <v>0</v>
      </c>
    </row>
    <row r="79" spans="1:23" s="24" customFormat="1" ht="15.75" customHeight="1">
      <c r="A79" s="221"/>
      <c r="B79" s="220" t="s">
        <v>128</v>
      </c>
      <c r="C79" s="222">
        <v>0</v>
      </c>
      <c r="D79" s="223">
        <f>D80+D81+D82+D83+D84+D85+D86</f>
        <v>0</v>
      </c>
      <c r="E79" s="222">
        <f t="shared" si="22"/>
        <v>39416</v>
      </c>
      <c r="F79" s="223">
        <f>F80+F81+F82+F83+F84+F85+F86</f>
        <v>30461</v>
      </c>
      <c r="G79" s="224">
        <f>G80+G81+G82+G83+G84+G85+G86</f>
        <v>8955</v>
      </c>
      <c r="H79" s="225">
        <f t="shared" si="23"/>
        <v>43997</v>
      </c>
      <c r="I79" s="223">
        <f aca="true" t="shared" si="28" ref="I79:V79">I80+I81+I82+I83+I84+I85+I86</f>
        <v>3729</v>
      </c>
      <c r="J79" s="226">
        <f t="shared" si="28"/>
        <v>2973</v>
      </c>
      <c r="K79" s="226">
        <f t="shared" si="28"/>
        <v>1473</v>
      </c>
      <c r="L79" s="226">
        <f t="shared" si="28"/>
        <v>4701</v>
      </c>
      <c r="M79" s="226">
        <f t="shared" si="28"/>
        <v>4025</v>
      </c>
      <c r="N79" s="226">
        <f t="shared" si="28"/>
        <v>2567</v>
      </c>
      <c r="O79" s="226">
        <f t="shared" si="28"/>
        <v>1389</v>
      </c>
      <c r="P79" s="226">
        <f t="shared" si="28"/>
        <v>2190</v>
      </c>
      <c r="Q79" s="226">
        <f t="shared" si="28"/>
        <v>4272</v>
      </c>
      <c r="R79" s="226">
        <f t="shared" si="28"/>
        <v>2161</v>
      </c>
      <c r="S79" s="226">
        <f t="shared" si="28"/>
        <v>3639</v>
      </c>
      <c r="T79" s="226">
        <f t="shared" si="28"/>
        <v>4180</v>
      </c>
      <c r="U79" s="226">
        <f t="shared" si="28"/>
        <v>3813</v>
      </c>
      <c r="V79" s="223">
        <f t="shared" si="28"/>
        <v>2885</v>
      </c>
      <c r="W79" s="222">
        <f t="shared" si="27"/>
        <v>83413</v>
      </c>
    </row>
    <row r="80" spans="1:23" s="107" customFormat="1" ht="15.75" customHeight="1" hidden="1">
      <c r="A80" s="101"/>
      <c r="B80" s="102" t="s">
        <v>173</v>
      </c>
      <c r="C80" s="103">
        <v>0</v>
      </c>
      <c r="D80" s="104">
        <v>0</v>
      </c>
      <c r="E80" s="103">
        <f t="shared" si="22"/>
        <v>0</v>
      </c>
      <c r="F80" s="104">
        <v>0</v>
      </c>
      <c r="G80" s="106"/>
      <c r="H80" s="85">
        <f t="shared" si="23"/>
        <v>0</v>
      </c>
      <c r="I80" s="105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06"/>
      <c r="W80" s="103">
        <f t="shared" si="27"/>
        <v>0</v>
      </c>
    </row>
    <row r="81" spans="1:24" s="107" customFormat="1" ht="15" customHeight="1">
      <c r="A81" s="101"/>
      <c r="B81" s="102" t="s">
        <v>166</v>
      </c>
      <c r="C81" s="103">
        <v>0</v>
      </c>
      <c r="D81" s="104">
        <v>0</v>
      </c>
      <c r="E81" s="103">
        <f t="shared" si="22"/>
        <v>20549</v>
      </c>
      <c r="F81" s="105">
        <v>15971</v>
      </c>
      <c r="G81" s="106">
        <v>4578</v>
      </c>
      <c r="H81" s="85">
        <f t="shared" si="23"/>
        <v>24534</v>
      </c>
      <c r="I81" s="84">
        <v>2056</v>
      </c>
      <c r="J81" s="87">
        <v>1613</v>
      </c>
      <c r="K81" s="87">
        <v>942</v>
      </c>
      <c r="L81" s="87">
        <v>2657</v>
      </c>
      <c r="M81" s="87">
        <v>1938</v>
      </c>
      <c r="N81" s="87">
        <v>1282</v>
      </c>
      <c r="O81" s="87">
        <v>716</v>
      </c>
      <c r="P81" s="87">
        <v>883</v>
      </c>
      <c r="Q81" s="87">
        <v>2722</v>
      </c>
      <c r="R81" s="87">
        <v>1597</v>
      </c>
      <c r="S81" s="87">
        <v>1813</v>
      </c>
      <c r="T81" s="87">
        <v>2461</v>
      </c>
      <c r="U81" s="87">
        <v>2074</v>
      </c>
      <c r="V81" s="87">
        <v>1780</v>
      </c>
      <c r="W81" s="103">
        <f t="shared" si="27"/>
        <v>45083</v>
      </c>
      <c r="X81" s="210"/>
    </row>
    <row r="82" spans="1:23" s="107" customFormat="1" ht="15" customHeight="1">
      <c r="A82" s="101"/>
      <c r="B82" s="102" t="s">
        <v>167</v>
      </c>
      <c r="C82" s="103">
        <v>0</v>
      </c>
      <c r="D82" s="104">
        <v>0</v>
      </c>
      <c r="E82" s="103">
        <f t="shared" si="22"/>
        <v>10336</v>
      </c>
      <c r="F82" s="105">
        <v>8715</v>
      </c>
      <c r="G82" s="106">
        <v>1621</v>
      </c>
      <c r="H82" s="85">
        <f t="shared" si="23"/>
        <v>5499</v>
      </c>
      <c r="I82" s="84">
        <v>547</v>
      </c>
      <c r="J82" s="87">
        <v>357</v>
      </c>
      <c r="K82" s="87">
        <v>180</v>
      </c>
      <c r="L82" s="87">
        <v>748</v>
      </c>
      <c r="M82" s="87">
        <v>370</v>
      </c>
      <c r="N82" s="87">
        <v>355</v>
      </c>
      <c r="O82" s="87">
        <v>171</v>
      </c>
      <c r="P82" s="87">
        <v>179</v>
      </c>
      <c r="Q82" s="87">
        <v>369</v>
      </c>
      <c r="R82" s="87">
        <v>359</v>
      </c>
      <c r="S82" s="87">
        <v>443</v>
      </c>
      <c r="T82" s="87">
        <v>531</v>
      </c>
      <c r="U82" s="87">
        <v>528</v>
      </c>
      <c r="V82" s="87">
        <v>362</v>
      </c>
      <c r="W82" s="103">
        <f t="shared" si="27"/>
        <v>15835</v>
      </c>
    </row>
    <row r="83" spans="1:23" s="107" customFormat="1" ht="26.25" customHeight="1">
      <c r="A83" s="101" t="s">
        <v>62</v>
      </c>
      <c r="B83" s="102" t="s">
        <v>192</v>
      </c>
      <c r="C83" s="103">
        <v>0</v>
      </c>
      <c r="D83" s="104">
        <v>0</v>
      </c>
      <c r="E83" s="103">
        <f t="shared" si="22"/>
        <v>7134</v>
      </c>
      <c r="F83" s="105">
        <v>4560</v>
      </c>
      <c r="G83" s="106">
        <v>2574</v>
      </c>
      <c r="H83" s="85">
        <f t="shared" si="23"/>
        <v>13494</v>
      </c>
      <c r="I83" s="84">
        <v>1076</v>
      </c>
      <c r="J83" s="87">
        <v>978</v>
      </c>
      <c r="K83" s="87">
        <v>336</v>
      </c>
      <c r="L83" s="87">
        <v>1248</v>
      </c>
      <c r="M83" s="87">
        <v>1658</v>
      </c>
      <c r="N83" s="87">
        <v>902</v>
      </c>
      <c r="O83" s="87">
        <v>490</v>
      </c>
      <c r="P83" s="87">
        <v>1105</v>
      </c>
      <c r="Q83" s="87">
        <v>1138</v>
      </c>
      <c r="R83" s="87">
        <v>179</v>
      </c>
      <c r="S83" s="87">
        <v>1333</v>
      </c>
      <c r="T83" s="87">
        <v>1158</v>
      </c>
      <c r="U83" s="87">
        <v>1170</v>
      </c>
      <c r="V83" s="86">
        <v>723</v>
      </c>
      <c r="W83" s="103">
        <f t="shared" si="27"/>
        <v>20628</v>
      </c>
    </row>
    <row r="84" spans="1:23" s="107" customFormat="1" ht="15" customHeight="1">
      <c r="A84" s="101" t="s">
        <v>70</v>
      </c>
      <c r="B84" s="102" t="s">
        <v>179</v>
      </c>
      <c r="C84" s="103">
        <v>0</v>
      </c>
      <c r="D84" s="104">
        <v>0</v>
      </c>
      <c r="E84" s="177">
        <f t="shared" si="22"/>
        <v>637</v>
      </c>
      <c r="F84" s="105">
        <f>344+162</f>
        <v>506</v>
      </c>
      <c r="G84" s="178">
        <f>42+89</f>
        <v>131</v>
      </c>
      <c r="H84" s="85">
        <f t="shared" si="23"/>
        <v>441</v>
      </c>
      <c r="I84" s="84">
        <f>32+15</f>
        <v>47</v>
      </c>
      <c r="J84" s="84">
        <f>8+17</f>
        <v>25</v>
      </c>
      <c r="K84" s="84">
        <f>10+5</f>
        <v>15</v>
      </c>
      <c r="L84" s="84">
        <f>22+10</f>
        <v>32</v>
      </c>
      <c r="M84" s="84">
        <f>40+19</f>
        <v>59</v>
      </c>
      <c r="N84" s="84">
        <f>19+9</f>
        <v>28</v>
      </c>
      <c r="O84" s="84">
        <f>8+4</f>
        <v>12</v>
      </c>
      <c r="P84" s="84">
        <f>6+14</f>
        <v>20</v>
      </c>
      <c r="Q84" s="84">
        <f>28+13</f>
        <v>41</v>
      </c>
      <c r="R84" s="84">
        <f>14+7</f>
        <v>21</v>
      </c>
      <c r="S84" s="84">
        <f>16+34</f>
        <v>50</v>
      </c>
      <c r="T84" s="84">
        <f>20+10</f>
        <v>30</v>
      </c>
      <c r="U84" s="84">
        <f>13+28</f>
        <v>41</v>
      </c>
      <c r="V84" s="178">
        <v>20</v>
      </c>
      <c r="W84" s="177">
        <f t="shared" si="27"/>
        <v>1078</v>
      </c>
    </row>
    <row r="85" spans="1:23" s="107" customFormat="1" ht="27.75" customHeight="1" thickBot="1">
      <c r="A85" s="101" t="s">
        <v>66</v>
      </c>
      <c r="B85" s="102" t="s">
        <v>199</v>
      </c>
      <c r="C85" s="103">
        <v>0</v>
      </c>
      <c r="D85" s="104">
        <v>0</v>
      </c>
      <c r="E85" s="177">
        <f t="shared" si="22"/>
        <v>760</v>
      </c>
      <c r="F85" s="105">
        <v>709</v>
      </c>
      <c r="G85" s="178">
        <v>51</v>
      </c>
      <c r="H85" s="85">
        <f t="shared" si="23"/>
        <v>29</v>
      </c>
      <c r="I85" s="84">
        <v>3</v>
      </c>
      <c r="J85" s="84">
        <v>0</v>
      </c>
      <c r="K85" s="84">
        <v>0</v>
      </c>
      <c r="L85" s="84">
        <v>16</v>
      </c>
      <c r="M85" s="84">
        <v>0</v>
      </c>
      <c r="N85" s="84">
        <v>0</v>
      </c>
      <c r="O85" s="84">
        <v>0</v>
      </c>
      <c r="P85" s="84">
        <v>3</v>
      </c>
      <c r="Q85" s="84">
        <v>2</v>
      </c>
      <c r="R85" s="84">
        <v>5</v>
      </c>
      <c r="S85" s="84">
        <v>0</v>
      </c>
      <c r="T85" s="84">
        <v>0</v>
      </c>
      <c r="U85" s="84">
        <v>0</v>
      </c>
      <c r="V85" s="178">
        <v>0</v>
      </c>
      <c r="W85" s="177">
        <f t="shared" si="27"/>
        <v>789</v>
      </c>
    </row>
    <row r="86" spans="1:23" s="107" customFormat="1" ht="18.75" customHeight="1" hidden="1" thickBot="1">
      <c r="A86" s="101"/>
      <c r="B86" s="102" t="s">
        <v>186</v>
      </c>
      <c r="C86" s="103">
        <v>0</v>
      </c>
      <c r="D86" s="104">
        <v>0</v>
      </c>
      <c r="E86" s="103">
        <f t="shared" si="22"/>
        <v>0</v>
      </c>
      <c r="F86" s="105">
        <v>0</v>
      </c>
      <c r="G86" s="106">
        <v>0</v>
      </c>
      <c r="H86" s="191">
        <f t="shared" si="23"/>
        <v>0</v>
      </c>
      <c r="I86" s="190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85">
        <v>0</v>
      </c>
      <c r="W86" s="187">
        <f t="shared" si="27"/>
        <v>0</v>
      </c>
    </row>
    <row r="87" spans="1:23" s="24" customFormat="1" ht="18" customHeight="1" thickBot="1">
      <c r="A87" s="46"/>
      <c r="B87" s="47" t="s">
        <v>129</v>
      </c>
      <c r="C87" s="48">
        <f aca="true" t="shared" si="29" ref="C87:W87">C72+C71</f>
        <v>1554903.8</v>
      </c>
      <c r="D87" s="49">
        <f t="shared" si="29"/>
        <v>1476219.8</v>
      </c>
      <c r="E87" s="50">
        <f t="shared" si="29"/>
        <v>139348</v>
      </c>
      <c r="F87" s="51">
        <f t="shared" si="29"/>
        <v>115692</v>
      </c>
      <c r="G87" s="52">
        <f t="shared" si="29"/>
        <v>23656</v>
      </c>
      <c r="H87" s="53">
        <f t="shared" si="29"/>
        <v>106938</v>
      </c>
      <c r="I87" s="54">
        <f t="shared" si="29"/>
        <v>9053</v>
      </c>
      <c r="J87" s="55">
        <f t="shared" si="29"/>
        <v>6496</v>
      </c>
      <c r="K87" s="55">
        <f t="shared" si="29"/>
        <v>4722</v>
      </c>
      <c r="L87" s="55">
        <f t="shared" si="29"/>
        <v>9895</v>
      </c>
      <c r="M87" s="55">
        <f t="shared" si="29"/>
        <v>9793</v>
      </c>
      <c r="N87" s="55">
        <f t="shared" si="29"/>
        <v>6887</v>
      </c>
      <c r="O87" s="55">
        <f t="shared" si="29"/>
        <v>4519</v>
      </c>
      <c r="P87" s="55">
        <f t="shared" si="29"/>
        <v>7357</v>
      </c>
      <c r="Q87" s="55">
        <f t="shared" si="29"/>
        <v>8658</v>
      </c>
      <c r="R87" s="55">
        <f t="shared" si="29"/>
        <v>6137</v>
      </c>
      <c r="S87" s="55">
        <f t="shared" si="29"/>
        <v>8706</v>
      </c>
      <c r="T87" s="55">
        <f t="shared" si="29"/>
        <v>9297</v>
      </c>
      <c r="U87" s="55">
        <f t="shared" si="29"/>
        <v>8697</v>
      </c>
      <c r="V87" s="52">
        <f t="shared" si="29"/>
        <v>6721</v>
      </c>
      <c r="W87" s="50">
        <f t="shared" si="29"/>
        <v>246286</v>
      </c>
    </row>
    <row r="88" spans="1:23" s="44" customFormat="1" ht="15.75" customHeight="1">
      <c r="A88" s="129"/>
      <c r="B88" s="135" t="s">
        <v>130</v>
      </c>
      <c r="C88" s="136">
        <f>C89+C90</f>
        <v>515036</v>
      </c>
      <c r="D88" s="137">
        <f>D89+D90</f>
        <v>352939</v>
      </c>
      <c r="E88" s="131">
        <f aca="true" t="shared" si="30" ref="E88:E114">F88+G88</f>
        <v>125274</v>
      </c>
      <c r="F88" s="133">
        <f>F89+F90</f>
        <v>114623</v>
      </c>
      <c r="G88" s="138">
        <f>G89+G90</f>
        <v>10651</v>
      </c>
      <c r="H88" s="139">
        <f aca="true" t="shared" si="31" ref="H88:H115">I88+J88+K88+L88+M88+N88+O88+P88+Q88+R88+S88+T88+U88+V88</f>
        <v>36823</v>
      </c>
      <c r="I88" s="138">
        <f aca="true" t="shared" si="32" ref="I88:V88">I89+I90</f>
        <v>2697</v>
      </c>
      <c r="J88" s="138">
        <f t="shared" si="32"/>
        <v>1726</v>
      </c>
      <c r="K88" s="138">
        <f t="shared" si="32"/>
        <v>1076</v>
      </c>
      <c r="L88" s="138">
        <f t="shared" si="32"/>
        <v>3503</v>
      </c>
      <c r="M88" s="138">
        <f t="shared" si="32"/>
        <v>4886</v>
      </c>
      <c r="N88" s="138">
        <f t="shared" si="32"/>
        <v>2783</v>
      </c>
      <c r="O88" s="138">
        <f t="shared" si="32"/>
        <v>1022</v>
      </c>
      <c r="P88" s="138">
        <f t="shared" si="32"/>
        <v>2041</v>
      </c>
      <c r="Q88" s="138">
        <f t="shared" si="32"/>
        <v>3526</v>
      </c>
      <c r="R88" s="138">
        <f t="shared" si="32"/>
        <v>1100</v>
      </c>
      <c r="S88" s="138">
        <f t="shared" si="32"/>
        <v>5287</v>
      </c>
      <c r="T88" s="138">
        <f t="shared" si="32"/>
        <v>2710</v>
      </c>
      <c r="U88" s="138">
        <f t="shared" si="32"/>
        <v>3220</v>
      </c>
      <c r="V88" s="140">
        <f t="shared" si="32"/>
        <v>1246</v>
      </c>
      <c r="W88" s="131">
        <f aca="true" t="shared" si="33" ref="W88:W110">E88+H88</f>
        <v>162097</v>
      </c>
    </row>
    <row r="89" spans="1:23" s="27" customFormat="1" ht="12.75">
      <c r="A89" s="58"/>
      <c r="B89" s="59" t="s">
        <v>131</v>
      </c>
      <c r="C89" s="56">
        <f>D89+W89</f>
        <v>512919</v>
      </c>
      <c r="D89" s="60">
        <v>350962</v>
      </c>
      <c r="E89" s="56">
        <f>F89+G89</f>
        <v>125134</v>
      </c>
      <c r="F89" s="61">
        <v>114483</v>
      </c>
      <c r="G89" s="62">
        <v>10651</v>
      </c>
      <c r="H89" s="63">
        <f t="shared" si="31"/>
        <v>36823</v>
      </c>
      <c r="I89" s="64">
        <v>2697</v>
      </c>
      <c r="J89" s="65">
        <v>1726</v>
      </c>
      <c r="K89" s="65">
        <v>1076</v>
      </c>
      <c r="L89" s="65">
        <v>3503</v>
      </c>
      <c r="M89" s="65">
        <v>4886</v>
      </c>
      <c r="N89" s="65">
        <v>2783</v>
      </c>
      <c r="O89" s="65">
        <v>1022</v>
      </c>
      <c r="P89" s="65">
        <v>2041</v>
      </c>
      <c r="Q89" s="65">
        <v>3526</v>
      </c>
      <c r="R89" s="65">
        <v>1100</v>
      </c>
      <c r="S89" s="65">
        <v>5287</v>
      </c>
      <c r="T89" s="65">
        <v>2710</v>
      </c>
      <c r="U89" s="65">
        <v>3220</v>
      </c>
      <c r="V89" s="62">
        <v>1246</v>
      </c>
      <c r="W89" s="57">
        <f t="shared" si="33"/>
        <v>161957</v>
      </c>
    </row>
    <row r="90" spans="1:23" s="27" customFormat="1" ht="26.25">
      <c r="A90" s="58"/>
      <c r="B90" s="66" t="s">
        <v>132</v>
      </c>
      <c r="C90" s="67">
        <f>D90+W90</f>
        <v>2117</v>
      </c>
      <c r="D90" s="68">
        <v>1977</v>
      </c>
      <c r="E90" s="67">
        <f t="shared" si="30"/>
        <v>140</v>
      </c>
      <c r="F90" s="69">
        <v>140</v>
      </c>
      <c r="G90" s="70"/>
      <c r="H90" s="20">
        <f t="shared" si="31"/>
        <v>0</v>
      </c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2"/>
      <c r="W90" s="56">
        <f t="shared" si="33"/>
        <v>140</v>
      </c>
    </row>
    <row r="91" spans="1:23" s="27" customFormat="1" ht="12.75">
      <c r="A91" s="129"/>
      <c r="B91" s="130" t="s">
        <v>133</v>
      </c>
      <c r="C91" s="144">
        <f>C102+C112</f>
        <v>1001787.8</v>
      </c>
      <c r="D91" s="132">
        <f>D92+D102+D112+D113</f>
        <v>1085200.8</v>
      </c>
      <c r="E91" s="131">
        <f t="shared" si="30"/>
        <v>14074</v>
      </c>
      <c r="F91" s="161">
        <f>F92+F102+F112</f>
        <v>1069</v>
      </c>
      <c r="G91" s="162">
        <f>G92+G102+G112</f>
        <v>13005</v>
      </c>
      <c r="H91" s="134">
        <f t="shared" si="31"/>
        <v>70115</v>
      </c>
      <c r="I91" s="161">
        <f aca="true" t="shared" si="34" ref="I91:V91">I92+I102+I112</f>
        <v>6356</v>
      </c>
      <c r="J91" s="212">
        <f t="shared" si="34"/>
        <v>4770</v>
      </c>
      <c r="K91" s="212">
        <f t="shared" si="34"/>
        <v>3646</v>
      </c>
      <c r="L91" s="212">
        <f t="shared" si="34"/>
        <v>6392</v>
      </c>
      <c r="M91" s="212">
        <f t="shared" si="34"/>
        <v>4907</v>
      </c>
      <c r="N91" s="212">
        <f t="shared" si="34"/>
        <v>4104</v>
      </c>
      <c r="O91" s="212">
        <f t="shared" si="34"/>
        <v>3497</v>
      </c>
      <c r="P91" s="212">
        <f t="shared" si="34"/>
        <v>5316</v>
      </c>
      <c r="Q91" s="212">
        <f t="shared" si="34"/>
        <v>5132</v>
      </c>
      <c r="R91" s="212">
        <f t="shared" si="34"/>
        <v>5037</v>
      </c>
      <c r="S91" s="212">
        <f t="shared" si="34"/>
        <v>3419</v>
      </c>
      <c r="T91" s="212">
        <f t="shared" si="34"/>
        <v>6587</v>
      </c>
      <c r="U91" s="212">
        <f t="shared" si="34"/>
        <v>5477</v>
      </c>
      <c r="V91" s="161">
        <f t="shared" si="34"/>
        <v>5475</v>
      </c>
      <c r="W91" s="131">
        <f t="shared" si="33"/>
        <v>84189</v>
      </c>
    </row>
    <row r="92" spans="1:23" s="27" customFormat="1" ht="26.25">
      <c r="A92" s="128"/>
      <c r="B92" s="124" t="s">
        <v>134</v>
      </c>
      <c r="C92" s="117" t="s">
        <v>135</v>
      </c>
      <c r="D92" s="118">
        <f>D93+D94+D95+D96+D98+D99+D100+D97+D101</f>
        <v>83413</v>
      </c>
      <c r="E92" s="117">
        <f t="shared" si="30"/>
        <v>0</v>
      </c>
      <c r="F92" s="127">
        <f>F93+F94+F95+F96+F98+F99+F100</f>
        <v>0</v>
      </c>
      <c r="G92" s="127">
        <f>G93+G94+G95+G96+G98+G99+G100</f>
        <v>0</v>
      </c>
      <c r="H92" s="120">
        <f t="shared" si="31"/>
        <v>0</v>
      </c>
      <c r="I92" s="121">
        <f aca="true" t="shared" si="35" ref="I92:V92">I93+I94+I95+I96+I98+I99+I100</f>
        <v>0</v>
      </c>
      <c r="J92" s="121">
        <f t="shared" si="35"/>
        <v>0</v>
      </c>
      <c r="K92" s="121">
        <f t="shared" si="35"/>
        <v>0</v>
      </c>
      <c r="L92" s="121">
        <f t="shared" si="35"/>
        <v>0</v>
      </c>
      <c r="M92" s="121">
        <f t="shared" si="35"/>
        <v>0</v>
      </c>
      <c r="N92" s="121">
        <f t="shared" si="35"/>
        <v>0</v>
      </c>
      <c r="O92" s="121">
        <f t="shared" si="35"/>
        <v>0</v>
      </c>
      <c r="P92" s="121">
        <f t="shared" si="35"/>
        <v>0</v>
      </c>
      <c r="Q92" s="121">
        <f t="shared" si="35"/>
        <v>0</v>
      </c>
      <c r="R92" s="121">
        <f t="shared" si="35"/>
        <v>0</v>
      </c>
      <c r="S92" s="121">
        <f t="shared" si="35"/>
        <v>0</v>
      </c>
      <c r="T92" s="121">
        <f t="shared" si="35"/>
        <v>0</v>
      </c>
      <c r="U92" s="121">
        <f t="shared" si="35"/>
        <v>0</v>
      </c>
      <c r="V92" s="121">
        <f t="shared" si="35"/>
        <v>0</v>
      </c>
      <c r="W92" s="117">
        <f t="shared" si="33"/>
        <v>0</v>
      </c>
    </row>
    <row r="93" spans="1:23" s="107" customFormat="1" ht="13.5" hidden="1">
      <c r="A93" s="175"/>
      <c r="B93" s="81" t="s">
        <v>156</v>
      </c>
      <c r="C93" s="67" t="s">
        <v>135</v>
      </c>
      <c r="D93" s="176">
        <v>0</v>
      </c>
      <c r="E93" s="177">
        <f t="shared" si="30"/>
        <v>0</v>
      </c>
      <c r="F93" s="105">
        <v>0</v>
      </c>
      <c r="G93" s="178">
        <v>0</v>
      </c>
      <c r="H93" s="85">
        <f t="shared" si="31"/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177">
        <f t="shared" si="33"/>
        <v>0</v>
      </c>
    </row>
    <row r="94" spans="1:23" s="107" customFormat="1" ht="13.5" hidden="1">
      <c r="A94" s="175"/>
      <c r="B94" s="81" t="s">
        <v>157</v>
      </c>
      <c r="C94" s="67" t="s">
        <v>135</v>
      </c>
      <c r="D94" s="176">
        <v>0</v>
      </c>
      <c r="E94" s="177">
        <f t="shared" si="30"/>
        <v>0</v>
      </c>
      <c r="F94" s="105">
        <v>0</v>
      </c>
      <c r="G94" s="178">
        <v>0</v>
      </c>
      <c r="H94" s="85">
        <f t="shared" si="31"/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177">
        <f t="shared" si="33"/>
        <v>0</v>
      </c>
    </row>
    <row r="95" spans="1:23" s="107" customFormat="1" ht="13.5" hidden="1">
      <c r="A95" s="175"/>
      <c r="B95" s="81" t="s">
        <v>158</v>
      </c>
      <c r="C95" s="67" t="s">
        <v>135</v>
      </c>
      <c r="D95" s="176">
        <v>0</v>
      </c>
      <c r="E95" s="177">
        <f t="shared" si="30"/>
        <v>0</v>
      </c>
      <c r="F95" s="105">
        <v>0</v>
      </c>
      <c r="G95" s="178"/>
      <c r="H95" s="85">
        <f t="shared" si="31"/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178">
        <v>0</v>
      </c>
      <c r="W95" s="177">
        <f t="shared" si="33"/>
        <v>0</v>
      </c>
    </row>
    <row r="96" spans="1:23" s="107" customFormat="1" ht="13.5">
      <c r="A96" s="175"/>
      <c r="B96" s="81" t="s">
        <v>193</v>
      </c>
      <c r="C96" s="67" t="s">
        <v>135</v>
      </c>
      <c r="D96" s="176">
        <f>W83</f>
        <v>20628</v>
      </c>
      <c r="E96" s="177">
        <f t="shared" si="30"/>
        <v>0</v>
      </c>
      <c r="F96" s="105">
        <v>0</v>
      </c>
      <c r="G96" s="178">
        <v>0</v>
      </c>
      <c r="H96" s="85">
        <f t="shared" si="31"/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177">
        <f t="shared" si="33"/>
        <v>0</v>
      </c>
    </row>
    <row r="97" spans="1:23" s="107" customFormat="1" ht="13.5">
      <c r="A97" s="175"/>
      <c r="B97" s="81" t="s">
        <v>174</v>
      </c>
      <c r="C97" s="67" t="s">
        <v>135</v>
      </c>
      <c r="D97" s="176"/>
      <c r="E97" s="177">
        <f t="shared" si="30"/>
        <v>0</v>
      </c>
      <c r="F97" s="105">
        <v>0</v>
      </c>
      <c r="G97" s="178">
        <v>0</v>
      </c>
      <c r="H97" s="85">
        <f t="shared" si="31"/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177">
        <f t="shared" si="33"/>
        <v>0</v>
      </c>
    </row>
    <row r="98" spans="1:23" s="107" customFormat="1" ht="13.5">
      <c r="A98" s="175"/>
      <c r="B98" s="81" t="s">
        <v>164</v>
      </c>
      <c r="C98" s="67" t="s">
        <v>135</v>
      </c>
      <c r="D98" s="176">
        <f>W81</f>
        <v>45083</v>
      </c>
      <c r="E98" s="177">
        <f t="shared" si="30"/>
        <v>0</v>
      </c>
      <c r="F98" s="105">
        <v>0</v>
      </c>
      <c r="G98" s="178">
        <v>0</v>
      </c>
      <c r="H98" s="85">
        <f t="shared" si="31"/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177">
        <f t="shared" si="33"/>
        <v>0</v>
      </c>
    </row>
    <row r="99" spans="1:23" s="107" customFormat="1" ht="13.5">
      <c r="A99" s="175"/>
      <c r="B99" s="81" t="s">
        <v>165</v>
      </c>
      <c r="C99" s="67" t="s">
        <v>135</v>
      </c>
      <c r="D99" s="176">
        <f>W82</f>
        <v>15835</v>
      </c>
      <c r="E99" s="177">
        <f t="shared" si="30"/>
        <v>0</v>
      </c>
      <c r="F99" s="105">
        <v>0</v>
      </c>
      <c r="G99" s="178">
        <v>0</v>
      </c>
      <c r="H99" s="85">
        <f t="shared" si="31"/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177">
        <f t="shared" si="33"/>
        <v>0</v>
      </c>
    </row>
    <row r="100" spans="1:23" s="107" customFormat="1" ht="13.5">
      <c r="A100" s="175"/>
      <c r="B100" s="102" t="s">
        <v>182</v>
      </c>
      <c r="C100" s="67" t="s">
        <v>135</v>
      </c>
      <c r="D100" s="176">
        <f>W84</f>
        <v>1078</v>
      </c>
      <c r="E100" s="177">
        <f t="shared" si="30"/>
        <v>0</v>
      </c>
      <c r="F100" s="105">
        <v>0</v>
      </c>
      <c r="G100" s="178">
        <v>0</v>
      </c>
      <c r="H100" s="85">
        <f t="shared" si="31"/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177">
        <f t="shared" si="33"/>
        <v>0</v>
      </c>
    </row>
    <row r="101" spans="1:23" s="107" customFormat="1" ht="13.5">
      <c r="A101" s="175"/>
      <c r="B101" s="81" t="s">
        <v>200</v>
      </c>
      <c r="C101" s="67" t="s">
        <v>135</v>
      </c>
      <c r="D101" s="176">
        <v>789</v>
      </c>
      <c r="E101" s="177">
        <f t="shared" si="30"/>
        <v>0</v>
      </c>
      <c r="F101" s="105">
        <v>0</v>
      </c>
      <c r="G101" s="178">
        <v>0</v>
      </c>
      <c r="H101" s="85">
        <f t="shared" si="31"/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0</v>
      </c>
      <c r="U101" s="84">
        <v>0</v>
      </c>
      <c r="V101" s="84">
        <v>0</v>
      </c>
      <c r="W101" s="177">
        <f t="shared" si="33"/>
        <v>0</v>
      </c>
    </row>
    <row r="102" spans="1:23" s="27" customFormat="1" ht="12.75">
      <c r="A102" s="123"/>
      <c r="B102" s="124" t="s">
        <v>136</v>
      </c>
      <c r="C102" s="125">
        <f>D102+D113</f>
        <v>910346.8</v>
      </c>
      <c r="D102" s="126">
        <v>864559.8</v>
      </c>
      <c r="E102" s="117">
        <f t="shared" si="30"/>
        <v>414</v>
      </c>
      <c r="F102" s="127">
        <f>F105+F106+F107+F108+F109+F110</f>
        <v>53</v>
      </c>
      <c r="G102" s="127">
        <f>G105+G106+G107+G108+G109+G110</f>
        <v>361</v>
      </c>
      <c r="H102" s="120">
        <f t="shared" si="31"/>
        <v>1364</v>
      </c>
      <c r="I102" s="127">
        <f aca="true" t="shared" si="36" ref="I102:V102">I105+I106+I107+I108+I109+I110</f>
        <v>162</v>
      </c>
      <c r="J102" s="127">
        <f t="shared" si="36"/>
        <v>63</v>
      </c>
      <c r="K102" s="127">
        <f t="shared" si="36"/>
        <v>62</v>
      </c>
      <c r="L102" s="127">
        <f t="shared" si="36"/>
        <v>154</v>
      </c>
      <c r="M102" s="127">
        <f t="shared" si="36"/>
        <v>62</v>
      </c>
      <c r="N102" s="127">
        <f t="shared" si="36"/>
        <v>64</v>
      </c>
      <c r="O102" s="127">
        <f t="shared" si="36"/>
        <v>65</v>
      </c>
      <c r="P102" s="127">
        <f t="shared" si="36"/>
        <v>62</v>
      </c>
      <c r="Q102" s="127">
        <f t="shared" si="36"/>
        <v>153</v>
      </c>
      <c r="R102" s="127">
        <f t="shared" si="36"/>
        <v>65</v>
      </c>
      <c r="S102" s="127">
        <f t="shared" si="36"/>
        <v>163</v>
      </c>
      <c r="T102" s="127">
        <f t="shared" si="36"/>
        <v>67</v>
      </c>
      <c r="U102" s="127">
        <f t="shared" si="36"/>
        <v>160</v>
      </c>
      <c r="V102" s="127">
        <f t="shared" si="36"/>
        <v>62</v>
      </c>
      <c r="W102" s="117">
        <f t="shared" si="33"/>
        <v>1778</v>
      </c>
    </row>
    <row r="103" spans="1:23" s="27" customFormat="1" ht="27" customHeight="1" hidden="1">
      <c r="A103" s="75">
        <v>207</v>
      </c>
      <c r="B103" s="71" t="s">
        <v>137</v>
      </c>
      <c r="C103" s="56">
        <f>D103+W103</f>
        <v>0</v>
      </c>
      <c r="D103" s="72">
        <v>0</v>
      </c>
      <c r="E103" s="56">
        <f t="shared" si="30"/>
        <v>0</v>
      </c>
      <c r="F103" s="73"/>
      <c r="G103" s="76"/>
      <c r="H103" s="63">
        <f t="shared" si="31"/>
        <v>0</v>
      </c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56">
        <f t="shared" si="33"/>
        <v>0</v>
      </c>
    </row>
    <row r="104" spans="1:23" s="30" customFormat="1" ht="26.25" hidden="1">
      <c r="A104" s="77"/>
      <c r="B104" s="71" t="s">
        <v>138</v>
      </c>
      <c r="C104" s="56">
        <f>D104+W104</f>
        <v>0</v>
      </c>
      <c r="D104" s="72"/>
      <c r="E104" s="56">
        <f t="shared" si="30"/>
        <v>0</v>
      </c>
      <c r="F104" s="73"/>
      <c r="G104" s="73"/>
      <c r="H104" s="63">
        <f t="shared" si="31"/>
        <v>0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56">
        <f t="shared" si="33"/>
        <v>0</v>
      </c>
    </row>
    <row r="105" spans="1:23" s="30" customFormat="1" ht="13.5">
      <c r="A105" s="77"/>
      <c r="B105" s="81" t="s">
        <v>155</v>
      </c>
      <c r="C105" s="56" t="s">
        <v>135</v>
      </c>
      <c r="D105" s="83" t="s">
        <v>135</v>
      </c>
      <c r="E105" s="82">
        <f t="shared" si="30"/>
        <v>15</v>
      </c>
      <c r="F105" s="84">
        <v>0</v>
      </c>
      <c r="G105" s="84">
        <v>15</v>
      </c>
      <c r="H105" s="85">
        <f t="shared" si="31"/>
        <v>34</v>
      </c>
      <c r="I105" s="84">
        <v>2</v>
      </c>
      <c r="J105" s="84">
        <v>1</v>
      </c>
      <c r="K105" s="84">
        <v>1</v>
      </c>
      <c r="L105" s="84">
        <v>3</v>
      </c>
      <c r="M105" s="84">
        <v>2</v>
      </c>
      <c r="N105" s="84">
        <v>3</v>
      </c>
      <c r="O105" s="84">
        <v>1</v>
      </c>
      <c r="P105" s="84">
        <v>1</v>
      </c>
      <c r="Q105" s="84">
        <v>3</v>
      </c>
      <c r="R105" s="84">
        <v>2</v>
      </c>
      <c r="S105" s="84">
        <v>5</v>
      </c>
      <c r="T105" s="84">
        <v>3</v>
      </c>
      <c r="U105" s="84">
        <v>5</v>
      </c>
      <c r="V105" s="84">
        <v>2</v>
      </c>
      <c r="W105" s="103">
        <f t="shared" si="33"/>
        <v>49</v>
      </c>
    </row>
    <row r="106" spans="1:23" s="30" customFormat="1" ht="13.5">
      <c r="A106" s="77"/>
      <c r="B106" s="81" t="s">
        <v>159</v>
      </c>
      <c r="C106" s="211" t="s">
        <v>135</v>
      </c>
      <c r="D106" s="178" t="s">
        <v>135</v>
      </c>
      <c r="E106" s="85">
        <f t="shared" si="30"/>
        <v>342</v>
      </c>
      <c r="F106" s="84">
        <v>0</v>
      </c>
      <c r="G106" s="86">
        <v>342</v>
      </c>
      <c r="H106" s="85">
        <f t="shared" si="31"/>
        <v>1330</v>
      </c>
      <c r="I106" s="84">
        <v>160</v>
      </c>
      <c r="J106" s="87">
        <v>62</v>
      </c>
      <c r="K106" s="87">
        <v>61</v>
      </c>
      <c r="L106" s="87">
        <v>151</v>
      </c>
      <c r="M106" s="87">
        <v>60</v>
      </c>
      <c r="N106" s="87">
        <v>61</v>
      </c>
      <c r="O106" s="87">
        <v>64</v>
      </c>
      <c r="P106" s="87">
        <v>61</v>
      </c>
      <c r="Q106" s="87">
        <v>150</v>
      </c>
      <c r="R106" s="87">
        <v>63</v>
      </c>
      <c r="S106" s="87">
        <v>158</v>
      </c>
      <c r="T106" s="87">
        <v>64</v>
      </c>
      <c r="U106" s="87">
        <v>155</v>
      </c>
      <c r="V106" s="86">
        <v>60</v>
      </c>
      <c r="W106" s="85">
        <f t="shared" si="33"/>
        <v>1672</v>
      </c>
    </row>
    <row r="107" spans="1:23" s="17" customFormat="1" ht="13.5">
      <c r="A107" s="192"/>
      <c r="B107" s="81" t="s">
        <v>160</v>
      </c>
      <c r="C107" s="67" t="s">
        <v>135</v>
      </c>
      <c r="D107" s="176" t="s">
        <v>135</v>
      </c>
      <c r="E107" s="177">
        <f t="shared" si="30"/>
        <v>57</v>
      </c>
      <c r="F107" s="84">
        <v>53</v>
      </c>
      <c r="G107" s="86">
        <v>4</v>
      </c>
      <c r="H107" s="85">
        <f t="shared" si="31"/>
        <v>0</v>
      </c>
      <c r="I107" s="84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5">
        <f t="shared" si="33"/>
        <v>57</v>
      </c>
    </row>
    <row r="108" spans="1:23" s="30" customFormat="1" ht="13.5" hidden="1">
      <c r="A108" s="77"/>
      <c r="B108" s="81" t="s">
        <v>161</v>
      </c>
      <c r="C108" s="56" t="s">
        <v>135</v>
      </c>
      <c r="D108" s="83" t="s">
        <v>135</v>
      </c>
      <c r="E108" s="82">
        <f t="shared" si="30"/>
        <v>0</v>
      </c>
      <c r="F108" s="84">
        <v>0</v>
      </c>
      <c r="G108" s="86">
        <v>0</v>
      </c>
      <c r="H108" s="85">
        <f t="shared" si="31"/>
        <v>0</v>
      </c>
      <c r="I108" s="84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6">
        <v>0</v>
      </c>
      <c r="W108" s="88">
        <f t="shared" si="33"/>
        <v>0</v>
      </c>
    </row>
    <row r="109" spans="1:23" s="30" customFormat="1" ht="13.5" hidden="1">
      <c r="A109" s="77"/>
      <c r="B109" s="81" t="s">
        <v>162</v>
      </c>
      <c r="C109" s="56" t="s">
        <v>135</v>
      </c>
      <c r="D109" s="83" t="s">
        <v>135</v>
      </c>
      <c r="E109" s="82">
        <f t="shared" si="30"/>
        <v>0</v>
      </c>
      <c r="F109" s="84"/>
      <c r="G109" s="86"/>
      <c r="H109" s="85">
        <f t="shared" si="31"/>
        <v>0</v>
      </c>
      <c r="I109" s="84">
        <v>0</v>
      </c>
      <c r="J109" s="87"/>
      <c r="K109" s="87">
        <v>0</v>
      </c>
      <c r="L109" s="87">
        <v>0</v>
      </c>
      <c r="M109" s="87">
        <v>0</v>
      </c>
      <c r="N109" s="87"/>
      <c r="O109" s="87">
        <v>0</v>
      </c>
      <c r="P109" s="87"/>
      <c r="Q109" s="87">
        <v>0</v>
      </c>
      <c r="R109" s="87"/>
      <c r="S109" s="87"/>
      <c r="T109" s="87"/>
      <c r="U109" s="87"/>
      <c r="V109" s="87"/>
      <c r="W109" s="88">
        <f t="shared" si="33"/>
        <v>0</v>
      </c>
    </row>
    <row r="110" spans="1:23" s="30" customFormat="1" ht="13.5" hidden="1">
      <c r="A110" s="77"/>
      <c r="B110" s="81" t="s">
        <v>163</v>
      </c>
      <c r="C110" s="56" t="s">
        <v>135</v>
      </c>
      <c r="D110" s="83" t="s">
        <v>135</v>
      </c>
      <c r="E110" s="82">
        <f t="shared" si="30"/>
        <v>0</v>
      </c>
      <c r="F110" s="84"/>
      <c r="G110" s="86">
        <v>0</v>
      </c>
      <c r="H110" s="85">
        <f t="shared" si="31"/>
        <v>0</v>
      </c>
      <c r="I110" s="84">
        <v>0</v>
      </c>
      <c r="J110" s="87">
        <v>0</v>
      </c>
      <c r="K110" s="87">
        <v>0</v>
      </c>
      <c r="L110" s="87">
        <v>0</v>
      </c>
      <c r="M110" s="87">
        <v>0</v>
      </c>
      <c r="N110" s="87">
        <v>0</v>
      </c>
      <c r="O110" s="87">
        <v>0</v>
      </c>
      <c r="P110" s="87">
        <v>0</v>
      </c>
      <c r="Q110" s="87">
        <v>0</v>
      </c>
      <c r="R110" s="87">
        <v>0</v>
      </c>
      <c r="S110" s="87">
        <v>0</v>
      </c>
      <c r="T110" s="87">
        <v>0</v>
      </c>
      <c r="U110" s="87">
        <v>0</v>
      </c>
      <c r="V110" s="86">
        <v>0</v>
      </c>
      <c r="W110" s="88">
        <f t="shared" si="33"/>
        <v>0</v>
      </c>
    </row>
    <row r="111" spans="1:23" s="30" customFormat="1" ht="13.5" hidden="1">
      <c r="A111" s="75"/>
      <c r="B111" s="81" t="s">
        <v>163</v>
      </c>
      <c r="C111" s="56" t="s">
        <v>135</v>
      </c>
      <c r="D111" s="83" t="s">
        <v>135</v>
      </c>
      <c r="E111" s="82">
        <f t="shared" si="30"/>
        <v>0</v>
      </c>
      <c r="F111" s="22">
        <v>0</v>
      </c>
      <c r="G111" s="25">
        <v>0</v>
      </c>
      <c r="H111" s="85">
        <f t="shared" si="31"/>
        <v>0</v>
      </c>
      <c r="I111" s="22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5">
        <v>0</v>
      </c>
      <c r="W111" s="95"/>
    </row>
    <row r="112" spans="1:25" ht="24.75" customHeight="1">
      <c r="A112" s="115"/>
      <c r="B112" s="116" t="s">
        <v>139</v>
      </c>
      <c r="C112" s="117">
        <f>D112</f>
        <v>91441</v>
      </c>
      <c r="D112" s="118">
        <v>91441</v>
      </c>
      <c r="E112" s="117">
        <f t="shared" si="30"/>
        <v>13660</v>
      </c>
      <c r="F112" s="119">
        <f>F113+F114</f>
        <v>1016</v>
      </c>
      <c r="G112" s="119">
        <f>G113+G114</f>
        <v>12644</v>
      </c>
      <c r="H112" s="120">
        <f t="shared" si="31"/>
        <v>68751</v>
      </c>
      <c r="I112" s="121">
        <f>I113+I114</f>
        <v>6194</v>
      </c>
      <c r="J112" s="122">
        <f>J113+J114</f>
        <v>4707</v>
      </c>
      <c r="K112" s="122">
        <f aca="true" t="shared" si="37" ref="K112:V112">K113+K114</f>
        <v>3584</v>
      </c>
      <c r="L112" s="122">
        <f t="shared" si="37"/>
        <v>6238</v>
      </c>
      <c r="M112" s="122">
        <f t="shared" si="37"/>
        <v>4845</v>
      </c>
      <c r="N112" s="122">
        <f t="shared" si="37"/>
        <v>4040</v>
      </c>
      <c r="O112" s="122">
        <f t="shared" si="37"/>
        <v>3432</v>
      </c>
      <c r="P112" s="122">
        <f t="shared" si="37"/>
        <v>5254</v>
      </c>
      <c r="Q112" s="122">
        <f t="shared" si="37"/>
        <v>4979</v>
      </c>
      <c r="R112" s="122">
        <f t="shared" si="37"/>
        <v>4972</v>
      </c>
      <c r="S112" s="122">
        <f t="shared" si="37"/>
        <v>3256</v>
      </c>
      <c r="T112" s="122">
        <f t="shared" si="37"/>
        <v>6520</v>
      </c>
      <c r="U112" s="122">
        <f t="shared" si="37"/>
        <v>5317</v>
      </c>
      <c r="V112" s="122">
        <f t="shared" si="37"/>
        <v>5413</v>
      </c>
      <c r="W112" s="117">
        <f>E112+H112</f>
        <v>82411</v>
      </c>
      <c r="X112" s="24"/>
      <c r="Y112" s="24"/>
    </row>
    <row r="113" spans="1:23" s="89" customFormat="1" ht="27">
      <c r="A113" s="145"/>
      <c r="B113" s="180" t="s">
        <v>191</v>
      </c>
      <c r="C113" s="146" t="s">
        <v>135</v>
      </c>
      <c r="D113" s="147">
        <v>45787</v>
      </c>
      <c r="E113" s="148">
        <f t="shared" si="30"/>
        <v>6071</v>
      </c>
      <c r="F113" s="149">
        <v>452</v>
      </c>
      <c r="G113" s="150">
        <v>5619</v>
      </c>
      <c r="H113" s="235">
        <f>I113+J113+K113+L113+M113+N113+O113+P113+Q113+R113+S113+T113+U113+V113</f>
        <v>30553</v>
      </c>
      <c r="I113" s="152">
        <v>2753</v>
      </c>
      <c r="J113" s="153">
        <v>2092</v>
      </c>
      <c r="K113" s="153">
        <v>1593</v>
      </c>
      <c r="L113" s="153">
        <v>2772</v>
      </c>
      <c r="M113" s="153">
        <v>2153</v>
      </c>
      <c r="N113" s="153">
        <v>1795</v>
      </c>
      <c r="O113" s="153">
        <v>1525</v>
      </c>
      <c r="P113" s="153">
        <v>2335</v>
      </c>
      <c r="Q113" s="153">
        <v>2213</v>
      </c>
      <c r="R113" s="153">
        <v>2210</v>
      </c>
      <c r="S113" s="179">
        <v>1447</v>
      </c>
      <c r="T113" s="154" t="s">
        <v>201</v>
      </c>
      <c r="U113" s="154" t="s">
        <v>203</v>
      </c>
      <c r="V113" s="155" t="s">
        <v>206</v>
      </c>
      <c r="W113" s="146">
        <f>E113+H113</f>
        <v>36624</v>
      </c>
    </row>
    <row r="114" spans="1:23" s="89" customFormat="1" ht="27" thickBot="1">
      <c r="A114" s="156"/>
      <c r="B114" s="180" t="s">
        <v>140</v>
      </c>
      <c r="C114" s="157" t="s">
        <v>135</v>
      </c>
      <c r="D114" s="158" t="s">
        <v>135</v>
      </c>
      <c r="E114" s="148">
        <f t="shared" si="30"/>
        <v>7589</v>
      </c>
      <c r="F114" s="149">
        <v>564</v>
      </c>
      <c r="G114" s="159">
        <v>7025</v>
      </c>
      <c r="H114" s="160">
        <f t="shared" si="31"/>
        <v>38198</v>
      </c>
      <c r="I114" s="152">
        <v>3441</v>
      </c>
      <c r="J114" s="153">
        <v>2615</v>
      </c>
      <c r="K114" s="153">
        <v>1991</v>
      </c>
      <c r="L114" s="153">
        <v>3466</v>
      </c>
      <c r="M114" s="153">
        <v>2692</v>
      </c>
      <c r="N114" s="153">
        <v>2245</v>
      </c>
      <c r="O114" s="153">
        <v>1907</v>
      </c>
      <c r="P114" s="153">
        <v>2919</v>
      </c>
      <c r="Q114" s="153">
        <v>2766</v>
      </c>
      <c r="R114" s="153">
        <v>2762</v>
      </c>
      <c r="S114" s="179">
        <v>1809</v>
      </c>
      <c r="T114" s="154" t="s">
        <v>202</v>
      </c>
      <c r="U114" s="154" t="s">
        <v>204</v>
      </c>
      <c r="V114" s="155" t="s">
        <v>205</v>
      </c>
      <c r="W114" s="148">
        <f>E114+H114</f>
        <v>45787</v>
      </c>
    </row>
    <row r="115" spans="1:23" ht="15.75" thickBot="1">
      <c r="A115" s="142"/>
      <c r="B115" s="166" t="s">
        <v>141</v>
      </c>
      <c r="C115" s="167">
        <f>C91+C88</f>
        <v>1516823.8</v>
      </c>
      <c r="D115" s="168">
        <f>D91+D88</f>
        <v>1438139.8</v>
      </c>
      <c r="E115" s="169">
        <f>E91+E88</f>
        <v>139348</v>
      </c>
      <c r="F115" s="169">
        <f>F91+F88</f>
        <v>115692</v>
      </c>
      <c r="G115" s="213">
        <f>G91+G88</f>
        <v>23656</v>
      </c>
      <c r="H115" s="170">
        <f t="shared" si="31"/>
        <v>106938</v>
      </c>
      <c r="I115" s="169">
        <f aca="true" t="shared" si="38" ref="I115:V115">I91+I88</f>
        <v>9053</v>
      </c>
      <c r="J115" s="214">
        <f t="shared" si="38"/>
        <v>6496</v>
      </c>
      <c r="K115" s="214">
        <f t="shared" si="38"/>
        <v>4722</v>
      </c>
      <c r="L115" s="214">
        <f t="shared" si="38"/>
        <v>9895</v>
      </c>
      <c r="M115" s="214">
        <f t="shared" si="38"/>
        <v>9793</v>
      </c>
      <c r="N115" s="214">
        <f t="shared" si="38"/>
        <v>6887</v>
      </c>
      <c r="O115" s="214">
        <f t="shared" si="38"/>
        <v>4519</v>
      </c>
      <c r="P115" s="214">
        <f t="shared" si="38"/>
        <v>7357</v>
      </c>
      <c r="Q115" s="214">
        <f t="shared" si="38"/>
        <v>8658</v>
      </c>
      <c r="R115" s="214">
        <f t="shared" si="38"/>
        <v>6137</v>
      </c>
      <c r="S115" s="214">
        <f t="shared" si="38"/>
        <v>8706</v>
      </c>
      <c r="T115" s="214">
        <f t="shared" si="38"/>
        <v>9297</v>
      </c>
      <c r="U115" s="214">
        <f t="shared" si="38"/>
        <v>8697</v>
      </c>
      <c r="V115" s="213">
        <f t="shared" si="38"/>
        <v>6721</v>
      </c>
      <c r="W115" s="78">
        <f>E115+H115</f>
        <v>246286</v>
      </c>
    </row>
    <row r="116" spans="1:23" ht="15.75" thickBot="1">
      <c r="A116" s="165"/>
      <c r="B116" s="171" t="s">
        <v>142</v>
      </c>
      <c r="C116" s="143">
        <f aca="true" t="shared" si="39" ref="C116:W116">C115-C87</f>
        <v>-38080</v>
      </c>
      <c r="D116" s="143">
        <f t="shared" si="39"/>
        <v>-38080</v>
      </c>
      <c r="E116" s="143">
        <f t="shared" si="39"/>
        <v>0</v>
      </c>
      <c r="F116" s="163">
        <f t="shared" si="39"/>
        <v>0</v>
      </c>
      <c r="G116" s="164">
        <f t="shared" si="39"/>
        <v>0</v>
      </c>
      <c r="H116" s="143">
        <f t="shared" si="39"/>
        <v>0</v>
      </c>
      <c r="I116" s="163">
        <f t="shared" si="39"/>
        <v>0</v>
      </c>
      <c r="J116" s="172">
        <f t="shared" si="39"/>
        <v>0</v>
      </c>
      <c r="K116" s="172">
        <f t="shared" si="39"/>
        <v>0</v>
      </c>
      <c r="L116" s="172">
        <f t="shared" si="39"/>
        <v>0</v>
      </c>
      <c r="M116" s="172">
        <f t="shared" si="39"/>
        <v>0</v>
      </c>
      <c r="N116" s="172">
        <f t="shared" si="39"/>
        <v>0</v>
      </c>
      <c r="O116" s="172">
        <f t="shared" si="39"/>
        <v>0</v>
      </c>
      <c r="P116" s="172">
        <f t="shared" si="39"/>
        <v>0</v>
      </c>
      <c r="Q116" s="172">
        <f t="shared" si="39"/>
        <v>0</v>
      </c>
      <c r="R116" s="172">
        <f t="shared" si="39"/>
        <v>0</v>
      </c>
      <c r="S116" s="172">
        <f t="shared" si="39"/>
        <v>0</v>
      </c>
      <c r="T116" s="172">
        <f t="shared" si="39"/>
        <v>0</v>
      </c>
      <c r="U116" s="172">
        <f t="shared" si="39"/>
        <v>0</v>
      </c>
      <c r="V116" s="174">
        <f t="shared" si="39"/>
        <v>0</v>
      </c>
      <c r="W116" s="143">
        <f t="shared" si="39"/>
        <v>0</v>
      </c>
    </row>
    <row r="117" spans="3:24" ht="24" customHeight="1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</row>
    <row r="118" spans="6:25" ht="19.5" customHeight="1" hidden="1">
      <c r="F118">
        <f>ROUND((-F116*0.4444),0)</f>
        <v>0</v>
      </c>
      <c r="G118">
        <f>ROUND((-G116*0.4444),0)</f>
        <v>0</v>
      </c>
      <c r="I118">
        <f>ROUND((-I116*0.4444),0)</f>
        <v>0</v>
      </c>
      <c r="J118">
        <f aca="true" t="shared" si="40" ref="J118:V118">ROUND((-J116*0.4444),0)</f>
        <v>0</v>
      </c>
      <c r="K118">
        <f t="shared" si="40"/>
        <v>0</v>
      </c>
      <c r="L118">
        <f t="shared" si="40"/>
        <v>0</v>
      </c>
      <c r="M118">
        <f t="shared" si="40"/>
        <v>0</v>
      </c>
      <c r="N118">
        <f t="shared" si="40"/>
        <v>0</v>
      </c>
      <c r="O118">
        <f t="shared" si="40"/>
        <v>0</v>
      </c>
      <c r="P118">
        <f t="shared" si="40"/>
        <v>0</v>
      </c>
      <c r="Q118">
        <f t="shared" si="40"/>
        <v>0</v>
      </c>
      <c r="R118">
        <f t="shared" si="40"/>
        <v>0</v>
      </c>
      <c r="S118">
        <f t="shared" si="40"/>
        <v>0</v>
      </c>
      <c r="T118">
        <f t="shared" si="40"/>
        <v>0</v>
      </c>
      <c r="U118">
        <f t="shared" si="40"/>
        <v>0</v>
      </c>
      <c r="V118">
        <f t="shared" si="40"/>
        <v>0</v>
      </c>
      <c r="W118">
        <f>V118+U118+T118+S118+R118+Q118+P118+O118+N118+M118+L118+K118+J118+I118+G118+F118</f>
        <v>0</v>
      </c>
      <c r="X118" s="215">
        <f>-W116-X119</f>
        <v>-45787</v>
      </c>
      <c r="Y118">
        <f>100-Y119</f>
        <v>44.441</v>
      </c>
    </row>
    <row r="119" spans="6:25" ht="19.5" customHeight="1" hidden="1">
      <c r="F119" s="215">
        <f>-F116-F118</f>
        <v>0</v>
      </c>
      <c r="G119" s="215">
        <f>-G116-G118</f>
        <v>0</v>
      </c>
      <c r="H119" s="215"/>
      <c r="I119" s="215">
        <f aca="true" t="shared" si="41" ref="I119:V119">-I116-I118</f>
        <v>0</v>
      </c>
      <c r="J119" s="215">
        <f t="shared" si="41"/>
        <v>0</v>
      </c>
      <c r="K119" s="215">
        <f t="shared" si="41"/>
        <v>0</v>
      </c>
      <c r="L119" s="215">
        <f t="shared" si="41"/>
        <v>0</v>
      </c>
      <c r="M119" s="215">
        <f t="shared" si="41"/>
        <v>0</v>
      </c>
      <c r="N119" s="215">
        <f t="shared" si="41"/>
        <v>0</v>
      </c>
      <c r="O119" s="215">
        <f t="shared" si="41"/>
        <v>0</v>
      </c>
      <c r="P119" s="215">
        <f t="shared" si="41"/>
        <v>0</v>
      </c>
      <c r="Q119" s="215">
        <f t="shared" si="41"/>
        <v>0</v>
      </c>
      <c r="R119" s="215">
        <f t="shared" si="41"/>
        <v>0</v>
      </c>
      <c r="S119" s="215">
        <f t="shared" si="41"/>
        <v>0</v>
      </c>
      <c r="T119" s="215">
        <f t="shared" si="41"/>
        <v>0</v>
      </c>
      <c r="U119" s="215">
        <f t="shared" si="41"/>
        <v>0</v>
      </c>
      <c r="V119" s="215">
        <f t="shared" si="41"/>
        <v>0</v>
      </c>
      <c r="W119">
        <f>V119+U119+T119+S119+R119+Q119+P119+O119+N119+M119+L119+K119+J119+I119+G119+F119</f>
        <v>0</v>
      </c>
      <c r="X119">
        <v>45787</v>
      </c>
      <c r="Y119">
        <v>55.559</v>
      </c>
    </row>
  </sheetData>
  <mergeCells count="13">
    <mergeCell ref="E4:E5"/>
    <mergeCell ref="I4:V4"/>
    <mergeCell ref="F4:G4"/>
    <mergeCell ref="M1:R1"/>
    <mergeCell ref="A1:K1"/>
    <mergeCell ref="G2:L2"/>
    <mergeCell ref="W4:W5"/>
    <mergeCell ref="C4:C5"/>
    <mergeCell ref="A3:B3"/>
    <mergeCell ref="A4:A5"/>
    <mergeCell ref="B4:B5"/>
    <mergeCell ref="D4:D5"/>
    <mergeCell ref="H4:H5"/>
  </mergeCells>
  <printOptions/>
  <pageMargins left="0.76" right="0.21" top="0.16" bottom="0.17" header="0.16" footer="0.17"/>
  <pageSetup fitToWidth="2" fitToHeight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8"/>
  <sheetViews>
    <sheetView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9.00390625" defaultRowHeight="12.75"/>
  <cols>
    <col min="1" max="1" width="6.375" style="79" customWidth="1"/>
    <col min="2" max="2" width="48.125" style="0" customWidth="1"/>
    <col min="3" max="3" width="13.125" style="0" customWidth="1"/>
    <col min="4" max="4" width="11.625" style="0" customWidth="1"/>
    <col min="5" max="5" width="10.50390625" style="0" customWidth="1"/>
    <col min="6" max="7" width="10.625" style="0" customWidth="1"/>
    <col min="8" max="8" width="10.50390625" style="0" customWidth="1"/>
    <col min="9" max="9" width="11.125" style="0" customWidth="1"/>
    <col min="10" max="10" width="7.50390625" style="0" customWidth="1"/>
    <col min="11" max="11" width="9.375" style="0" customWidth="1"/>
    <col min="12" max="12" width="9.50390625" style="0" customWidth="1"/>
    <col min="13" max="13" width="10.125" style="0" customWidth="1"/>
    <col min="14" max="15" width="9.50390625" style="0" customWidth="1"/>
    <col min="18" max="18" width="9.375" style="0" customWidth="1"/>
    <col min="19" max="19" width="9.875" style="0" customWidth="1"/>
    <col min="20" max="21" width="8.50390625" style="0" customWidth="1"/>
    <col min="22" max="22" width="10.375" style="0" customWidth="1"/>
    <col min="23" max="23" width="10.625" style="0" customWidth="1"/>
    <col min="24" max="24" width="12.125" style="0" customWidth="1"/>
  </cols>
  <sheetData>
    <row r="1" spans="1:23" ht="42.75" customHeight="1">
      <c r="A1" s="237" t="s">
        <v>220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"/>
      <c r="M1" s="236" t="s">
        <v>0</v>
      </c>
      <c r="N1" s="236"/>
      <c r="O1" s="236"/>
      <c r="P1" s="236"/>
      <c r="Q1" s="236"/>
      <c r="R1" s="236"/>
      <c r="S1" s="1"/>
      <c r="T1" s="1"/>
      <c r="U1" s="1"/>
      <c r="V1" s="1"/>
      <c r="W1" s="1"/>
    </row>
    <row r="2" spans="1:23" ht="3.75" customHeight="1">
      <c r="A2" s="2"/>
      <c r="B2" s="2"/>
      <c r="C2" s="2"/>
      <c r="D2" s="2"/>
      <c r="E2" s="2"/>
      <c r="F2" s="2"/>
      <c r="G2" s="236"/>
      <c r="H2" s="236"/>
      <c r="I2" s="236"/>
      <c r="J2" s="236"/>
      <c r="K2" s="236"/>
      <c r="L2" s="236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" ht="4.5" customHeight="1" thickBot="1">
      <c r="A3" s="242"/>
      <c r="B3" s="242"/>
      <c r="C3" s="3"/>
      <c r="D3" s="3"/>
      <c r="E3" s="3"/>
    </row>
    <row r="4" spans="1:23" ht="15.75" customHeight="1">
      <c r="A4" s="243" t="s">
        <v>1</v>
      </c>
      <c r="B4" s="245" t="s">
        <v>2</v>
      </c>
      <c r="C4" s="240" t="s">
        <v>3</v>
      </c>
      <c r="D4" s="247" t="s">
        <v>4</v>
      </c>
      <c r="E4" s="238" t="s">
        <v>5</v>
      </c>
      <c r="F4" s="249" t="s">
        <v>6</v>
      </c>
      <c r="G4" s="251"/>
      <c r="H4" s="238" t="s">
        <v>7</v>
      </c>
      <c r="I4" s="249" t="s">
        <v>8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1"/>
      <c r="W4" s="238" t="s">
        <v>9</v>
      </c>
    </row>
    <row r="5" spans="1:23" ht="81.75" customHeight="1" thickBot="1">
      <c r="A5" s="244"/>
      <c r="B5" s="246"/>
      <c r="C5" s="241"/>
      <c r="D5" s="248"/>
      <c r="E5" s="239"/>
      <c r="F5" s="4" t="s">
        <v>10</v>
      </c>
      <c r="G5" s="5" t="s">
        <v>11</v>
      </c>
      <c r="H5" s="239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8" t="s">
        <v>25</v>
      </c>
      <c r="W5" s="239"/>
    </row>
    <row r="6" spans="1:23" s="17" customFormat="1" ht="17.25" customHeight="1">
      <c r="A6" s="9" t="s">
        <v>26</v>
      </c>
      <c r="B6" s="10" t="s">
        <v>27</v>
      </c>
      <c r="C6" s="11">
        <f aca="true" t="shared" si="0" ref="C6:C65">D6+E6+H6</f>
        <v>167371</v>
      </c>
      <c r="D6" s="12">
        <f>D7+D8+D9+D11+D12+D13+D14+D10</f>
        <v>96437</v>
      </c>
      <c r="E6" s="11">
        <f aca="true" t="shared" si="1" ref="E6:E65">F6+G6</f>
        <v>23591</v>
      </c>
      <c r="F6" s="13">
        <f>F7+F8+F9+F11+F12+F13+F14</f>
        <v>15984</v>
      </c>
      <c r="G6" s="14">
        <f>G7+G8+G9+G11+G12+G13+G14</f>
        <v>7607</v>
      </c>
      <c r="H6" s="11">
        <f aca="true" t="shared" si="2" ref="H6:H65">I6+J6+K6+L6+M6+N6+O6+P6+Q6+R6+S6+T6+U6+V6</f>
        <v>47343</v>
      </c>
      <c r="I6" s="13">
        <f aca="true" t="shared" si="3" ref="I6:V6">I7+I8+I9+I11+I12+I13+I14</f>
        <v>3493</v>
      </c>
      <c r="J6" s="15">
        <f t="shared" si="3"/>
        <v>2941</v>
      </c>
      <c r="K6" s="15">
        <f t="shared" si="3"/>
        <v>2811</v>
      </c>
      <c r="L6" s="15">
        <f t="shared" si="3"/>
        <v>3643</v>
      </c>
      <c r="M6" s="15">
        <f t="shared" si="3"/>
        <v>3915</v>
      </c>
      <c r="N6" s="15">
        <f t="shared" si="3"/>
        <v>3320</v>
      </c>
      <c r="O6" s="15">
        <f t="shared" si="3"/>
        <v>2578</v>
      </c>
      <c r="P6" s="15">
        <f t="shared" si="3"/>
        <v>2753</v>
      </c>
      <c r="Q6" s="15">
        <f t="shared" si="3"/>
        <v>3354</v>
      </c>
      <c r="R6" s="15">
        <f t="shared" si="3"/>
        <v>3368</v>
      </c>
      <c r="S6" s="15">
        <f t="shared" si="3"/>
        <v>3717</v>
      </c>
      <c r="T6" s="15">
        <f t="shared" si="3"/>
        <v>4324</v>
      </c>
      <c r="U6" s="15">
        <f t="shared" si="3"/>
        <v>3784</v>
      </c>
      <c r="V6" s="14">
        <f t="shared" si="3"/>
        <v>3342</v>
      </c>
      <c r="W6" s="16">
        <f>E6+H6</f>
        <v>70934</v>
      </c>
    </row>
    <row r="7" spans="1:23" s="24" customFormat="1" ht="27" customHeight="1" hidden="1">
      <c r="A7" s="18" t="s">
        <v>28</v>
      </c>
      <c r="B7" s="19" t="s">
        <v>29</v>
      </c>
      <c r="C7" s="20">
        <f t="shared" si="0"/>
        <v>0</v>
      </c>
      <c r="D7" s="21"/>
      <c r="E7" s="20">
        <f t="shared" si="1"/>
        <v>0</v>
      </c>
      <c r="F7" s="22">
        <v>0</v>
      </c>
      <c r="G7" s="22">
        <v>0</v>
      </c>
      <c r="H7" s="20">
        <f t="shared" si="2"/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0">
        <f>E7+H7</f>
        <v>0</v>
      </c>
    </row>
    <row r="8" spans="1:23" s="24" customFormat="1" ht="36.75" customHeight="1">
      <c r="A8" s="18" t="s">
        <v>30</v>
      </c>
      <c r="B8" s="19" t="s">
        <v>31</v>
      </c>
      <c r="C8" s="20">
        <f t="shared" si="0"/>
        <v>3297</v>
      </c>
      <c r="D8" s="21">
        <v>3297</v>
      </c>
      <c r="E8" s="20">
        <f t="shared" si="1"/>
        <v>0</v>
      </c>
      <c r="F8" s="22">
        <v>0</v>
      </c>
      <c r="G8" s="22">
        <v>0</v>
      </c>
      <c r="H8" s="20">
        <f t="shared" si="2"/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0">
        <f>E8+H8</f>
        <v>0</v>
      </c>
    </row>
    <row r="9" spans="1:23" s="24" customFormat="1" ht="27" customHeight="1">
      <c r="A9" s="18" t="s">
        <v>32</v>
      </c>
      <c r="B9" s="19" t="s">
        <v>33</v>
      </c>
      <c r="C9" s="20">
        <f t="shared" si="0"/>
        <v>161650</v>
      </c>
      <c r="D9" s="21">
        <v>90765</v>
      </c>
      <c r="E9" s="20">
        <f t="shared" si="1"/>
        <v>23576</v>
      </c>
      <c r="F9" s="22">
        <v>15984</v>
      </c>
      <c r="G9" s="25">
        <v>7592</v>
      </c>
      <c r="H9" s="20">
        <f t="shared" si="2"/>
        <v>47309</v>
      </c>
      <c r="I9" s="22">
        <v>3491</v>
      </c>
      <c r="J9" s="26">
        <v>2940</v>
      </c>
      <c r="K9" s="26">
        <v>2810</v>
      </c>
      <c r="L9" s="26">
        <v>3640</v>
      </c>
      <c r="M9" s="26">
        <v>3913</v>
      </c>
      <c r="N9" s="26">
        <v>3317</v>
      </c>
      <c r="O9" s="26">
        <v>2577</v>
      </c>
      <c r="P9" s="26">
        <v>2752</v>
      </c>
      <c r="Q9" s="26">
        <v>3351</v>
      </c>
      <c r="R9" s="26">
        <v>3366</v>
      </c>
      <c r="S9" s="26">
        <v>3712</v>
      </c>
      <c r="T9" s="26">
        <v>4321</v>
      </c>
      <c r="U9" s="26">
        <v>3779</v>
      </c>
      <c r="V9" s="25">
        <v>3340</v>
      </c>
      <c r="W9" s="20">
        <f>H9+E9</f>
        <v>70885</v>
      </c>
    </row>
    <row r="10" spans="1:23" s="24" customFormat="1" ht="15.75" customHeight="1" hidden="1">
      <c r="A10" s="18" t="s">
        <v>34</v>
      </c>
      <c r="B10" s="19" t="s">
        <v>35</v>
      </c>
      <c r="C10" s="20">
        <f t="shared" si="0"/>
        <v>0</v>
      </c>
      <c r="D10" s="21"/>
      <c r="E10" s="20">
        <f t="shared" si="1"/>
        <v>0</v>
      </c>
      <c r="F10" s="22"/>
      <c r="G10" s="22"/>
      <c r="H10" s="20">
        <f t="shared" si="2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0">
        <f aca="true" t="shared" si="4" ref="W10:W21">E10+H10</f>
        <v>0</v>
      </c>
    </row>
    <row r="11" spans="1:23" s="24" customFormat="1" ht="17.25" customHeight="1">
      <c r="A11" s="18" t="s">
        <v>36</v>
      </c>
      <c r="B11" s="19" t="s">
        <v>37</v>
      </c>
      <c r="C11" s="20">
        <f t="shared" si="0"/>
        <v>1055</v>
      </c>
      <c r="D11" s="21">
        <v>1055</v>
      </c>
      <c r="E11" s="20">
        <f t="shared" si="1"/>
        <v>0</v>
      </c>
      <c r="F11" s="22">
        <v>0</v>
      </c>
      <c r="G11" s="22">
        <v>0</v>
      </c>
      <c r="H11" s="20">
        <f t="shared" si="2"/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0">
        <f t="shared" si="4"/>
        <v>0</v>
      </c>
    </row>
    <row r="12" spans="1:23" s="24" customFormat="1" ht="15.75" customHeight="1" hidden="1">
      <c r="A12" s="18" t="s">
        <v>38</v>
      </c>
      <c r="B12" s="19" t="s">
        <v>39</v>
      </c>
      <c r="C12" s="20">
        <f t="shared" si="0"/>
        <v>0</v>
      </c>
      <c r="D12" s="21"/>
      <c r="E12" s="20">
        <f t="shared" si="1"/>
        <v>0</v>
      </c>
      <c r="F12" s="22"/>
      <c r="G12" s="22"/>
      <c r="H12" s="20">
        <f t="shared" si="2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0">
        <f t="shared" si="4"/>
        <v>0</v>
      </c>
    </row>
    <row r="13" spans="1:23" s="23" customFormat="1" ht="15.75" customHeight="1">
      <c r="A13" s="18" t="s">
        <v>38</v>
      </c>
      <c r="B13" s="19" t="s">
        <v>40</v>
      </c>
      <c r="C13" s="20">
        <f t="shared" si="0"/>
        <v>0</v>
      </c>
      <c r="D13" s="21">
        <v>0</v>
      </c>
      <c r="E13" s="20">
        <f t="shared" si="1"/>
        <v>0</v>
      </c>
      <c r="F13" s="22">
        <v>0</v>
      </c>
      <c r="G13" s="22">
        <v>0</v>
      </c>
      <c r="H13" s="20">
        <f t="shared" si="2"/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0">
        <f t="shared" si="4"/>
        <v>0</v>
      </c>
    </row>
    <row r="14" spans="1:23" s="24" customFormat="1" ht="15" customHeight="1">
      <c r="A14" s="18" t="s">
        <v>143</v>
      </c>
      <c r="B14" s="19" t="s">
        <v>41</v>
      </c>
      <c r="C14" s="20">
        <f t="shared" si="0"/>
        <v>1369</v>
      </c>
      <c r="D14" s="21">
        <v>1320</v>
      </c>
      <c r="E14" s="20">
        <f t="shared" si="1"/>
        <v>15</v>
      </c>
      <c r="F14" s="22">
        <v>0</v>
      </c>
      <c r="G14" s="22">
        <v>15</v>
      </c>
      <c r="H14" s="20">
        <f t="shared" si="2"/>
        <v>34</v>
      </c>
      <c r="I14" s="22">
        <v>2</v>
      </c>
      <c r="J14" s="22">
        <v>1</v>
      </c>
      <c r="K14" s="22">
        <v>1</v>
      </c>
      <c r="L14" s="22">
        <v>3</v>
      </c>
      <c r="M14" s="22">
        <v>2</v>
      </c>
      <c r="N14" s="22">
        <v>3</v>
      </c>
      <c r="O14" s="22">
        <v>1</v>
      </c>
      <c r="P14" s="22">
        <v>1</v>
      </c>
      <c r="Q14" s="22">
        <v>3</v>
      </c>
      <c r="R14" s="22">
        <v>2</v>
      </c>
      <c r="S14" s="22">
        <v>5</v>
      </c>
      <c r="T14" s="22">
        <v>3</v>
      </c>
      <c r="U14" s="22">
        <v>5</v>
      </c>
      <c r="V14" s="22">
        <v>2</v>
      </c>
      <c r="W14" s="20">
        <f t="shared" si="4"/>
        <v>49</v>
      </c>
    </row>
    <row r="15" spans="1:23" s="30" customFormat="1" ht="12.75">
      <c r="A15" s="28" t="s">
        <v>42</v>
      </c>
      <c r="B15" s="29" t="s">
        <v>43</v>
      </c>
      <c r="C15" s="16">
        <f t="shared" si="0"/>
        <v>1774</v>
      </c>
      <c r="D15" s="12">
        <f>D16+D17</f>
        <v>120</v>
      </c>
      <c r="E15" s="16">
        <f t="shared" si="1"/>
        <v>340</v>
      </c>
      <c r="F15" s="13">
        <f>F16+F17</f>
        <v>0</v>
      </c>
      <c r="G15" s="14">
        <f>G16+G17</f>
        <v>340</v>
      </c>
      <c r="H15" s="193">
        <f t="shared" si="2"/>
        <v>1314</v>
      </c>
      <c r="I15" s="13">
        <f aca="true" t="shared" si="5" ref="I15:V15">I16+I17</f>
        <v>158</v>
      </c>
      <c r="J15" s="15">
        <f t="shared" si="5"/>
        <v>61</v>
      </c>
      <c r="K15" s="15">
        <f t="shared" si="5"/>
        <v>60</v>
      </c>
      <c r="L15" s="15">
        <f t="shared" si="5"/>
        <v>149</v>
      </c>
      <c r="M15" s="15">
        <f t="shared" si="5"/>
        <v>59</v>
      </c>
      <c r="N15" s="15">
        <f t="shared" si="5"/>
        <v>60</v>
      </c>
      <c r="O15" s="15">
        <f t="shared" si="5"/>
        <v>63</v>
      </c>
      <c r="P15" s="15">
        <f t="shared" si="5"/>
        <v>60</v>
      </c>
      <c r="Q15" s="15">
        <f t="shared" si="5"/>
        <v>148</v>
      </c>
      <c r="R15" s="15">
        <f t="shared" si="5"/>
        <v>62</v>
      </c>
      <c r="S15" s="15">
        <f t="shared" si="5"/>
        <v>156</v>
      </c>
      <c r="T15" s="15">
        <f t="shared" si="5"/>
        <v>63</v>
      </c>
      <c r="U15" s="15">
        <f t="shared" si="5"/>
        <v>155</v>
      </c>
      <c r="V15" s="14">
        <f t="shared" si="5"/>
        <v>60</v>
      </c>
      <c r="W15" s="16">
        <f t="shared" si="4"/>
        <v>1654</v>
      </c>
    </row>
    <row r="16" spans="1:23" s="23" customFormat="1" ht="15.75" customHeight="1">
      <c r="A16" s="18" t="s">
        <v>44</v>
      </c>
      <c r="B16" s="19" t="s">
        <v>45</v>
      </c>
      <c r="C16" s="20">
        <f t="shared" si="0"/>
        <v>1654</v>
      </c>
      <c r="D16" s="21">
        <v>0</v>
      </c>
      <c r="E16" s="20">
        <f t="shared" si="1"/>
        <v>340</v>
      </c>
      <c r="F16" s="22">
        <v>0</v>
      </c>
      <c r="G16" s="25">
        <v>340</v>
      </c>
      <c r="H16" s="20">
        <f t="shared" si="2"/>
        <v>1314</v>
      </c>
      <c r="I16" s="22">
        <v>158</v>
      </c>
      <c r="J16" s="26">
        <v>61</v>
      </c>
      <c r="K16" s="26">
        <v>60</v>
      </c>
      <c r="L16" s="26">
        <v>149</v>
      </c>
      <c r="M16" s="26">
        <v>59</v>
      </c>
      <c r="N16" s="26">
        <v>60</v>
      </c>
      <c r="O16" s="26">
        <v>63</v>
      </c>
      <c r="P16" s="26">
        <v>60</v>
      </c>
      <c r="Q16" s="26">
        <v>148</v>
      </c>
      <c r="R16" s="26">
        <v>62</v>
      </c>
      <c r="S16" s="26">
        <v>156</v>
      </c>
      <c r="T16" s="26">
        <v>63</v>
      </c>
      <c r="U16" s="26">
        <v>155</v>
      </c>
      <c r="V16" s="25">
        <v>60</v>
      </c>
      <c r="W16" s="20">
        <f t="shared" si="4"/>
        <v>1654</v>
      </c>
    </row>
    <row r="17" spans="1:23" s="23" customFormat="1" ht="15.75" customHeight="1">
      <c r="A17" s="18" t="s">
        <v>46</v>
      </c>
      <c r="B17" s="19" t="s">
        <v>47</v>
      </c>
      <c r="C17" s="20">
        <f t="shared" si="0"/>
        <v>120</v>
      </c>
      <c r="D17" s="21">
        <v>120</v>
      </c>
      <c r="E17" s="20">
        <f t="shared" si="1"/>
        <v>0</v>
      </c>
      <c r="F17" s="22"/>
      <c r="G17" s="25"/>
      <c r="H17" s="20">
        <f t="shared" si="2"/>
        <v>0</v>
      </c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0">
        <f t="shared" si="4"/>
        <v>0</v>
      </c>
    </row>
    <row r="18" spans="1:23" s="17" customFormat="1" ht="27" customHeight="1">
      <c r="A18" s="28" t="s">
        <v>48</v>
      </c>
      <c r="B18" s="29" t="s">
        <v>49</v>
      </c>
      <c r="C18" s="16">
        <f t="shared" si="0"/>
        <v>3938</v>
      </c>
      <c r="D18" s="12">
        <f>D19+D20+D21</f>
        <v>2471</v>
      </c>
      <c r="E18" s="16">
        <f t="shared" si="1"/>
        <v>0</v>
      </c>
      <c r="F18" s="13">
        <f>F19+F20+F21</f>
        <v>0</v>
      </c>
      <c r="G18" s="14">
        <f>G19+G20+G21</f>
        <v>0</v>
      </c>
      <c r="H18" s="193">
        <f t="shared" si="2"/>
        <v>1467</v>
      </c>
      <c r="I18" s="13">
        <f aca="true" t="shared" si="6" ref="I18:V18">I19+I20+I21</f>
        <v>788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679</v>
      </c>
      <c r="Q18" s="15">
        <f t="shared" si="6"/>
        <v>0</v>
      </c>
      <c r="R18" s="15">
        <f t="shared" si="6"/>
        <v>0</v>
      </c>
      <c r="S18" s="15">
        <f t="shared" si="6"/>
        <v>0</v>
      </c>
      <c r="T18" s="15">
        <f t="shared" si="6"/>
        <v>0</v>
      </c>
      <c r="U18" s="15">
        <f t="shared" si="6"/>
        <v>0</v>
      </c>
      <c r="V18" s="15">
        <f t="shared" si="6"/>
        <v>0</v>
      </c>
      <c r="W18" s="16">
        <f t="shared" si="4"/>
        <v>1467</v>
      </c>
    </row>
    <row r="19" spans="1:23" s="24" customFormat="1" ht="15" customHeight="1">
      <c r="A19" s="18" t="s">
        <v>50</v>
      </c>
      <c r="B19" s="19" t="s">
        <v>51</v>
      </c>
      <c r="C19" s="20">
        <f t="shared" si="0"/>
        <v>0</v>
      </c>
      <c r="D19" s="21">
        <v>0</v>
      </c>
      <c r="E19" s="20">
        <f t="shared" si="1"/>
        <v>0</v>
      </c>
      <c r="F19" s="22">
        <v>0</v>
      </c>
      <c r="G19" s="22">
        <v>0</v>
      </c>
      <c r="H19" s="20">
        <f>I19+J19+K19+L19+M19+N19+O19+P19+Q19+R19+S19+T19+U19+V19</f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0">
        <f t="shared" si="4"/>
        <v>0</v>
      </c>
    </row>
    <row r="20" spans="1:23" s="24" customFormat="1" ht="39" customHeight="1">
      <c r="A20" s="18" t="s">
        <v>52</v>
      </c>
      <c r="B20" s="19" t="s">
        <v>53</v>
      </c>
      <c r="C20" s="20">
        <f>D20+E20+H20</f>
        <v>2471</v>
      </c>
      <c r="D20" s="21">
        <v>2471</v>
      </c>
      <c r="E20" s="20">
        <f t="shared" si="1"/>
        <v>0</v>
      </c>
      <c r="F20" s="22">
        <v>0</v>
      </c>
      <c r="G20" s="22">
        <v>0</v>
      </c>
      <c r="H20" s="20">
        <f t="shared" si="2"/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0">
        <f t="shared" si="4"/>
        <v>0</v>
      </c>
    </row>
    <row r="21" spans="1:23" s="24" customFormat="1" ht="15" customHeight="1">
      <c r="A21" s="18" t="s">
        <v>177</v>
      </c>
      <c r="B21" s="19" t="s">
        <v>178</v>
      </c>
      <c r="C21" s="20">
        <f t="shared" si="0"/>
        <v>1467</v>
      </c>
      <c r="D21" s="21">
        <v>0</v>
      </c>
      <c r="E21" s="20">
        <f t="shared" si="1"/>
        <v>0</v>
      </c>
      <c r="F21" s="22">
        <v>0</v>
      </c>
      <c r="G21" s="22">
        <v>0</v>
      </c>
      <c r="H21" s="20">
        <f t="shared" si="2"/>
        <v>1467</v>
      </c>
      <c r="I21" s="22">
        <v>788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679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0">
        <f t="shared" si="4"/>
        <v>1467</v>
      </c>
    </row>
    <row r="22" spans="1:23" s="17" customFormat="1" ht="15.75" customHeight="1">
      <c r="A22" s="28" t="s">
        <v>54</v>
      </c>
      <c r="B22" s="29" t="s">
        <v>55</v>
      </c>
      <c r="C22" s="31">
        <f t="shared" si="0"/>
        <v>35421</v>
      </c>
      <c r="D22" s="32">
        <f>D24+D26+D27+D25+D23+D28</f>
        <v>35241</v>
      </c>
      <c r="E22" s="31">
        <f t="shared" si="1"/>
        <v>180</v>
      </c>
      <c r="F22" s="32">
        <f>F24+F26+F27+F25+F23+F28</f>
        <v>0</v>
      </c>
      <c r="G22" s="32">
        <f>G24+G26+G27+G25+G23+G28</f>
        <v>180</v>
      </c>
      <c r="H22" s="16">
        <f t="shared" si="2"/>
        <v>0</v>
      </c>
      <c r="I22" s="13">
        <f aca="true" t="shared" si="7" ref="I22:W22">I24+I26+I27+I25+I23</f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4">
        <f t="shared" si="7"/>
        <v>0</v>
      </c>
      <c r="W22" s="31">
        <f t="shared" si="7"/>
        <v>0</v>
      </c>
    </row>
    <row r="23" spans="1:23" s="23" customFormat="1" ht="15.75" customHeight="1">
      <c r="A23" s="18" t="s">
        <v>175</v>
      </c>
      <c r="B23" s="19" t="s">
        <v>176</v>
      </c>
      <c r="C23" s="20">
        <f t="shared" si="0"/>
        <v>325</v>
      </c>
      <c r="D23" s="21">
        <v>325</v>
      </c>
      <c r="E23" s="20">
        <f t="shared" si="1"/>
        <v>0</v>
      </c>
      <c r="F23" s="22"/>
      <c r="G23" s="25"/>
      <c r="H23" s="20">
        <f t="shared" si="2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0">
        <f>E23+H23</f>
        <v>0</v>
      </c>
    </row>
    <row r="24" spans="1:23" s="17" customFormat="1" ht="16.5" customHeight="1">
      <c r="A24" s="18" t="s">
        <v>56</v>
      </c>
      <c r="B24" s="19" t="s">
        <v>57</v>
      </c>
      <c r="C24" s="20">
        <f t="shared" si="0"/>
        <v>1559</v>
      </c>
      <c r="D24" s="21">
        <v>1559</v>
      </c>
      <c r="E24" s="20">
        <f t="shared" si="1"/>
        <v>0</v>
      </c>
      <c r="F24" s="22"/>
      <c r="G24" s="25"/>
      <c r="H24" s="20">
        <f t="shared" si="2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0">
        <f>E24+H24</f>
        <v>0</v>
      </c>
    </row>
    <row r="25" spans="1:23" s="17" customFormat="1" ht="16.5" customHeight="1" hidden="1">
      <c r="A25" s="18" t="s">
        <v>58</v>
      </c>
      <c r="B25" s="19" t="s">
        <v>59</v>
      </c>
      <c r="C25" s="20">
        <f t="shared" si="0"/>
        <v>0</v>
      </c>
      <c r="D25" s="21"/>
      <c r="E25" s="20">
        <f t="shared" si="1"/>
        <v>0</v>
      </c>
      <c r="F25" s="22"/>
      <c r="G25" s="25"/>
      <c r="H25" s="20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0">
        <f>E25+H25</f>
        <v>0</v>
      </c>
    </row>
    <row r="26" spans="1:23" s="24" customFormat="1" ht="12.75">
      <c r="A26" s="18" t="s">
        <v>60</v>
      </c>
      <c r="B26" s="19" t="s">
        <v>61</v>
      </c>
      <c r="C26" s="20">
        <f t="shared" si="0"/>
        <v>7030</v>
      </c>
      <c r="D26" s="21">
        <v>7030</v>
      </c>
      <c r="E26" s="20">
        <f t="shared" si="1"/>
        <v>0</v>
      </c>
      <c r="F26" s="22"/>
      <c r="G26" s="25"/>
      <c r="H26" s="20">
        <f t="shared" si="2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>
        <f>E26+H26</f>
        <v>0</v>
      </c>
    </row>
    <row r="27" spans="1:23" s="24" customFormat="1" ht="12.75">
      <c r="A27" s="18" t="s">
        <v>62</v>
      </c>
      <c r="B27" s="19" t="s">
        <v>63</v>
      </c>
      <c r="C27" s="20">
        <f t="shared" si="0"/>
        <v>21661</v>
      </c>
      <c r="D27" s="21">
        <v>21661</v>
      </c>
      <c r="E27" s="20">
        <f t="shared" si="1"/>
        <v>0</v>
      </c>
      <c r="F27" s="22">
        <v>0</v>
      </c>
      <c r="G27" s="25">
        <v>0</v>
      </c>
      <c r="H27" s="20">
        <f t="shared" si="2"/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0">
        <f>E27+H27</f>
        <v>0</v>
      </c>
    </row>
    <row r="28" spans="1:23" s="24" customFormat="1" ht="12.75">
      <c r="A28" s="18" t="s">
        <v>187</v>
      </c>
      <c r="B28" s="19" t="s">
        <v>188</v>
      </c>
      <c r="C28" s="20">
        <f t="shared" si="0"/>
        <v>4846</v>
      </c>
      <c r="D28" s="21">
        <v>4666</v>
      </c>
      <c r="E28" s="20">
        <f t="shared" si="1"/>
        <v>180</v>
      </c>
      <c r="F28" s="22"/>
      <c r="G28" s="25">
        <v>180</v>
      </c>
      <c r="H28" s="20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1"/>
      <c r="W28" s="20"/>
    </row>
    <row r="29" spans="1:23" s="24" customFormat="1" ht="15" customHeight="1">
      <c r="A29" s="28" t="s">
        <v>64</v>
      </c>
      <c r="B29" s="29" t="s">
        <v>65</v>
      </c>
      <c r="C29" s="31">
        <f t="shared" si="0"/>
        <v>81800</v>
      </c>
      <c r="D29" s="32">
        <f>D30+D31+D32+D33</f>
        <v>24169</v>
      </c>
      <c r="E29" s="31">
        <f t="shared" si="1"/>
        <v>48161</v>
      </c>
      <c r="F29" s="33">
        <f>F30+F31+F32+F33</f>
        <v>43598</v>
      </c>
      <c r="G29" s="14">
        <f>G30+G31+G32+G33</f>
        <v>4563</v>
      </c>
      <c r="H29" s="16">
        <f t="shared" si="2"/>
        <v>9470</v>
      </c>
      <c r="I29" s="13">
        <f aca="true" t="shared" si="8" ref="I29:V29">I30+I31+I32+I33</f>
        <v>747</v>
      </c>
      <c r="J29" s="15">
        <f t="shared" si="8"/>
        <v>535</v>
      </c>
      <c r="K29" s="15">
        <f t="shared" si="8"/>
        <v>377</v>
      </c>
      <c r="L29" s="15">
        <f t="shared" si="8"/>
        <v>1173</v>
      </c>
      <c r="M29" s="15">
        <f t="shared" si="8"/>
        <v>870</v>
      </c>
      <c r="N29" s="15">
        <f t="shared" si="8"/>
        <v>709</v>
      </c>
      <c r="O29" s="15">
        <f t="shared" si="8"/>
        <v>395</v>
      </c>
      <c r="P29" s="15">
        <f t="shared" si="8"/>
        <v>404</v>
      </c>
      <c r="Q29" s="15">
        <f t="shared" si="8"/>
        <v>730</v>
      </c>
      <c r="R29" s="15">
        <f t="shared" si="8"/>
        <v>576</v>
      </c>
      <c r="S29" s="15">
        <f t="shared" si="8"/>
        <v>1103</v>
      </c>
      <c r="T29" s="15">
        <f t="shared" si="8"/>
        <v>794</v>
      </c>
      <c r="U29" s="15">
        <f t="shared" si="8"/>
        <v>594</v>
      </c>
      <c r="V29" s="14">
        <f t="shared" si="8"/>
        <v>463</v>
      </c>
      <c r="W29" s="31">
        <f aca="true" t="shared" si="9" ref="W29:W49">E29+H29</f>
        <v>57631</v>
      </c>
    </row>
    <row r="30" spans="1:23" s="17" customFormat="1" ht="14.25" customHeight="1">
      <c r="A30" s="18" t="s">
        <v>66</v>
      </c>
      <c r="B30" s="19" t="s">
        <v>67</v>
      </c>
      <c r="C30" s="34">
        <f t="shared" si="0"/>
        <v>885</v>
      </c>
      <c r="D30" s="35">
        <v>885</v>
      </c>
      <c r="E30" s="34">
        <f t="shared" si="1"/>
        <v>0</v>
      </c>
      <c r="F30" s="36">
        <v>0</v>
      </c>
      <c r="G30" s="25">
        <v>0</v>
      </c>
      <c r="H30" s="20">
        <f t="shared" si="2"/>
        <v>0</v>
      </c>
      <c r="I30" s="22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34">
        <f t="shared" si="9"/>
        <v>0</v>
      </c>
    </row>
    <row r="31" spans="1:23" s="24" customFormat="1" ht="14.25" customHeight="1">
      <c r="A31" s="18" t="s">
        <v>68</v>
      </c>
      <c r="B31" s="19" t="s">
        <v>69</v>
      </c>
      <c r="C31" s="34">
        <f t="shared" si="0"/>
        <v>7260</v>
      </c>
      <c r="D31" s="35">
        <v>0</v>
      </c>
      <c r="E31" s="34">
        <f t="shared" si="1"/>
        <v>7260</v>
      </c>
      <c r="F31" s="36">
        <v>7260</v>
      </c>
      <c r="G31" s="25">
        <v>0</v>
      </c>
      <c r="H31" s="20">
        <f t="shared" si="2"/>
        <v>0</v>
      </c>
      <c r="I31" s="22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34">
        <f t="shared" si="9"/>
        <v>7260</v>
      </c>
    </row>
    <row r="32" spans="1:23" s="24" customFormat="1" ht="15" customHeight="1">
      <c r="A32" s="18" t="s">
        <v>70</v>
      </c>
      <c r="B32" s="202" t="s">
        <v>71</v>
      </c>
      <c r="C32" s="34">
        <f t="shared" si="0"/>
        <v>37370</v>
      </c>
      <c r="D32" s="35">
        <v>23284</v>
      </c>
      <c r="E32" s="34">
        <f t="shared" si="1"/>
        <v>4616</v>
      </c>
      <c r="F32" s="36">
        <v>53</v>
      </c>
      <c r="G32" s="25">
        <v>4563</v>
      </c>
      <c r="H32" s="20">
        <f t="shared" si="2"/>
        <v>9470</v>
      </c>
      <c r="I32" s="22">
        <v>747</v>
      </c>
      <c r="J32" s="26">
        <v>535</v>
      </c>
      <c r="K32" s="26">
        <v>377</v>
      </c>
      <c r="L32" s="26">
        <v>1173</v>
      </c>
      <c r="M32" s="26">
        <v>870</v>
      </c>
      <c r="N32" s="26">
        <v>709</v>
      </c>
      <c r="O32" s="26">
        <v>395</v>
      </c>
      <c r="P32" s="26">
        <v>404</v>
      </c>
      <c r="Q32" s="26">
        <v>730</v>
      </c>
      <c r="R32" s="26">
        <v>576</v>
      </c>
      <c r="S32" s="26">
        <v>1103</v>
      </c>
      <c r="T32" s="26">
        <v>794</v>
      </c>
      <c r="U32" s="26">
        <v>594</v>
      </c>
      <c r="V32" s="25">
        <v>463</v>
      </c>
      <c r="W32" s="34">
        <f t="shared" si="9"/>
        <v>14086</v>
      </c>
    </row>
    <row r="33" spans="1:23" s="24" customFormat="1" ht="25.5" customHeight="1">
      <c r="A33" s="18" t="s">
        <v>72</v>
      </c>
      <c r="B33" s="19" t="s">
        <v>73</v>
      </c>
      <c r="C33" s="34">
        <f t="shared" si="0"/>
        <v>36285</v>
      </c>
      <c r="D33" s="35">
        <v>0</v>
      </c>
      <c r="E33" s="34">
        <f t="shared" si="1"/>
        <v>36285</v>
      </c>
      <c r="F33" s="36">
        <v>36285</v>
      </c>
      <c r="G33" s="25">
        <v>0</v>
      </c>
      <c r="H33" s="20">
        <f t="shared" si="2"/>
        <v>0</v>
      </c>
      <c r="I33" s="22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5">
        <v>0</v>
      </c>
      <c r="W33" s="34">
        <f t="shared" si="9"/>
        <v>36285</v>
      </c>
    </row>
    <row r="34" spans="1:23" s="24" customFormat="1" ht="24.75" customHeight="1" hidden="1">
      <c r="A34" s="28" t="s">
        <v>74</v>
      </c>
      <c r="B34" s="29" t="s">
        <v>75</v>
      </c>
      <c r="C34" s="31">
        <f t="shared" si="0"/>
        <v>0</v>
      </c>
      <c r="D34" s="32">
        <f>D35</f>
        <v>0</v>
      </c>
      <c r="E34" s="31">
        <f t="shared" si="1"/>
        <v>0</v>
      </c>
      <c r="F34" s="33">
        <f>F35</f>
        <v>0</v>
      </c>
      <c r="G34" s="14">
        <f>G35</f>
        <v>0</v>
      </c>
      <c r="H34" s="16">
        <f t="shared" si="2"/>
        <v>0</v>
      </c>
      <c r="I34" s="13">
        <f aca="true" t="shared" si="10" ref="I34:V34">I35</f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4">
        <f t="shared" si="10"/>
        <v>0</v>
      </c>
      <c r="W34" s="31">
        <f t="shared" si="9"/>
        <v>0</v>
      </c>
    </row>
    <row r="35" spans="1:23" s="17" customFormat="1" ht="13.5" customHeight="1" hidden="1">
      <c r="A35" s="18" t="s">
        <v>76</v>
      </c>
      <c r="B35" s="19" t="s">
        <v>77</v>
      </c>
      <c r="C35" s="34">
        <f t="shared" si="0"/>
        <v>0</v>
      </c>
      <c r="D35" s="35">
        <v>0</v>
      </c>
      <c r="E35" s="34">
        <f t="shared" si="1"/>
        <v>0</v>
      </c>
      <c r="F35" s="36"/>
      <c r="G35" s="25"/>
      <c r="H35" s="20">
        <f t="shared" si="2"/>
        <v>0</v>
      </c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34">
        <f t="shared" si="9"/>
        <v>0</v>
      </c>
    </row>
    <row r="36" spans="1:23" s="24" customFormat="1" ht="14.25" customHeight="1">
      <c r="A36" s="28" t="s">
        <v>78</v>
      </c>
      <c r="B36" s="29" t="s">
        <v>79</v>
      </c>
      <c r="C36" s="31">
        <f t="shared" si="0"/>
        <v>839772</v>
      </c>
      <c r="D36" s="32">
        <f>D37+D38+D39+D40+D41+D42+D43+D44</f>
        <v>838932</v>
      </c>
      <c r="E36" s="31">
        <f t="shared" si="1"/>
        <v>0</v>
      </c>
      <c r="F36" s="33">
        <f>F37+F38+F39+F40+F41+F42+F43+F44</f>
        <v>0</v>
      </c>
      <c r="G36" s="14">
        <f>G37+G38+G39+G40+G41+G42+G43+G44</f>
        <v>0</v>
      </c>
      <c r="H36" s="16">
        <f t="shared" si="2"/>
        <v>840</v>
      </c>
      <c r="I36" s="13">
        <f aca="true" t="shared" si="11" ref="I36:V36">I37+I38+I39+I40+I41+I42+I43+I44</f>
        <v>60</v>
      </c>
      <c r="J36" s="15">
        <f t="shared" si="11"/>
        <v>60</v>
      </c>
      <c r="K36" s="15">
        <f t="shared" si="11"/>
        <v>60</v>
      </c>
      <c r="L36" s="15">
        <f t="shared" si="11"/>
        <v>60</v>
      </c>
      <c r="M36" s="15">
        <f t="shared" si="11"/>
        <v>60</v>
      </c>
      <c r="N36" s="15">
        <f t="shared" si="11"/>
        <v>60</v>
      </c>
      <c r="O36" s="15">
        <f t="shared" si="11"/>
        <v>60</v>
      </c>
      <c r="P36" s="15">
        <f t="shared" si="11"/>
        <v>60</v>
      </c>
      <c r="Q36" s="15">
        <f t="shared" si="11"/>
        <v>60</v>
      </c>
      <c r="R36" s="15">
        <f t="shared" si="11"/>
        <v>60</v>
      </c>
      <c r="S36" s="15">
        <f t="shared" si="11"/>
        <v>60</v>
      </c>
      <c r="T36" s="15">
        <f t="shared" si="11"/>
        <v>60</v>
      </c>
      <c r="U36" s="15">
        <f t="shared" si="11"/>
        <v>60</v>
      </c>
      <c r="V36" s="14">
        <f t="shared" si="11"/>
        <v>60</v>
      </c>
      <c r="W36" s="31">
        <f t="shared" si="9"/>
        <v>840</v>
      </c>
    </row>
    <row r="37" spans="1:23" s="17" customFormat="1" ht="12.75">
      <c r="A37" s="18" t="s">
        <v>80</v>
      </c>
      <c r="B37" s="19" t="s">
        <v>81</v>
      </c>
      <c r="C37" s="34">
        <f t="shared" si="0"/>
        <v>268165</v>
      </c>
      <c r="D37" s="35">
        <v>268165</v>
      </c>
      <c r="E37" s="34">
        <f t="shared" si="1"/>
        <v>0</v>
      </c>
      <c r="F37" s="36"/>
      <c r="G37" s="25"/>
      <c r="H37" s="20">
        <f t="shared" si="2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4">
        <f t="shared" si="9"/>
        <v>0</v>
      </c>
    </row>
    <row r="38" spans="1:23" s="23" customFormat="1" ht="12.75">
      <c r="A38" s="18" t="s">
        <v>82</v>
      </c>
      <c r="B38" s="19" t="s">
        <v>83</v>
      </c>
      <c r="C38" s="34">
        <f t="shared" si="0"/>
        <v>523849</v>
      </c>
      <c r="D38" s="35">
        <v>523849</v>
      </c>
      <c r="E38" s="34">
        <f t="shared" si="1"/>
        <v>0</v>
      </c>
      <c r="F38" s="36"/>
      <c r="G38" s="37"/>
      <c r="H38" s="20">
        <f t="shared" si="2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4">
        <f t="shared" si="9"/>
        <v>0</v>
      </c>
    </row>
    <row r="39" spans="1:23" s="23" customFormat="1" ht="12.75" hidden="1">
      <c r="A39" s="201" t="s">
        <v>84</v>
      </c>
      <c r="B39" s="195" t="s">
        <v>85</v>
      </c>
      <c r="C39" s="141">
        <f t="shared" si="0"/>
        <v>0</v>
      </c>
      <c r="D39" s="198"/>
      <c r="E39" s="141">
        <f t="shared" si="1"/>
        <v>0</v>
      </c>
      <c r="F39" s="199"/>
      <c r="G39" s="197"/>
      <c r="H39" s="134">
        <f t="shared" si="2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41">
        <f t="shared" si="9"/>
        <v>0</v>
      </c>
    </row>
    <row r="40" spans="1:23" s="23" customFormat="1" ht="12.75" hidden="1">
      <c r="A40" s="201" t="s">
        <v>86</v>
      </c>
      <c r="B40" s="195" t="s">
        <v>87</v>
      </c>
      <c r="C40" s="141">
        <f t="shared" si="0"/>
        <v>0</v>
      </c>
      <c r="D40" s="198"/>
      <c r="E40" s="141">
        <f t="shared" si="1"/>
        <v>0</v>
      </c>
      <c r="F40" s="199"/>
      <c r="G40" s="197"/>
      <c r="H40" s="134">
        <f t="shared" si="2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41">
        <f t="shared" si="9"/>
        <v>0</v>
      </c>
    </row>
    <row r="41" spans="1:23" s="23" customFormat="1" ht="12.75">
      <c r="A41" s="18" t="s">
        <v>88</v>
      </c>
      <c r="B41" s="19" t="s">
        <v>89</v>
      </c>
      <c r="C41" s="34">
        <f t="shared" si="0"/>
        <v>571</v>
      </c>
      <c r="D41" s="35">
        <v>571</v>
      </c>
      <c r="E41" s="34">
        <f t="shared" si="1"/>
        <v>0</v>
      </c>
      <c r="F41" s="36"/>
      <c r="G41" s="25"/>
      <c r="H41" s="20">
        <f t="shared" si="2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4">
        <f t="shared" si="9"/>
        <v>0</v>
      </c>
    </row>
    <row r="42" spans="1:23" s="24" customFormat="1" ht="14.25" customHeight="1" hidden="1">
      <c r="A42" s="208" t="s">
        <v>90</v>
      </c>
      <c r="B42" s="19" t="s">
        <v>91</v>
      </c>
      <c r="C42" s="34">
        <f t="shared" si="0"/>
        <v>0</v>
      </c>
      <c r="D42" s="35"/>
      <c r="E42" s="34">
        <f t="shared" si="1"/>
        <v>0</v>
      </c>
      <c r="F42" s="36"/>
      <c r="G42" s="25"/>
      <c r="H42" s="20">
        <f t="shared" si="2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4">
        <f t="shared" si="9"/>
        <v>0</v>
      </c>
    </row>
    <row r="43" spans="1:23" s="24" customFormat="1" ht="14.25" customHeight="1">
      <c r="A43" s="18" t="s">
        <v>92</v>
      </c>
      <c r="B43" s="19" t="s">
        <v>93</v>
      </c>
      <c r="C43" s="34">
        <f t="shared" si="0"/>
        <v>10452</v>
      </c>
      <c r="D43" s="35">
        <v>9612</v>
      </c>
      <c r="E43" s="34">
        <f t="shared" si="1"/>
        <v>0</v>
      </c>
      <c r="F43" s="36">
        <v>0</v>
      </c>
      <c r="G43" s="25">
        <v>0</v>
      </c>
      <c r="H43" s="20">
        <f t="shared" si="2"/>
        <v>840</v>
      </c>
      <c r="I43" s="22">
        <v>60</v>
      </c>
      <c r="J43" s="22">
        <v>60</v>
      </c>
      <c r="K43" s="22">
        <v>60</v>
      </c>
      <c r="L43" s="22">
        <v>60</v>
      </c>
      <c r="M43" s="22">
        <v>60</v>
      </c>
      <c r="N43" s="22">
        <v>60</v>
      </c>
      <c r="O43" s="22">
        <v>60</v>
      </c>
      <c r="P43" s="22">
        <v>60</v>
      </c>
      <c r="Q43" s="22">
        <v>60</v>
      </c>
      <c r="R43" s="22">
        <v>60</v>
      </c>
      <c r="S43" s="22">
        <v>60</v>
      </c>
      <c r="T43" s="22">
        <v>60</v>
      </c>
      <c r="U43" s="22">
        <v>60</v>
      </c>
      <c r="V43" s="22">
        <v>60</v>
      </c>
      <c r="W43" s="34">
        <f t="shared" si="9"/>
        <v>840</v>
      </c>
    </row>
    <row r="44" spans="1:23" s="24" customFormat="1" ht="12.75">
      <c r="A44" s="18" t="s">
        <v>94</v>
      </c>
      <c r="B44" s="19" t="s">
        <v>95</v>
      </c>
      <c r="C44" s="34">
        <f t="shared" si="0"/>
        <v>36735</v>
      </c>
      <c r="D44" s="35">
        <v>36735</v>
      </c>
      <c r="E44" s="34">
        <f t="shared" si="1"/>
        <v>0</v>
      </c>
      <c r="F44" s="36"/>
      <c r="G44" s="25"/>
      <c r="H44" s="20">
        <f t="shared" si="2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09">
        <f t="shared" si="9"/>
        <v>0</v>
      </c>
    </row>
    <row r="45" spans="1:23" s="23" customFormat="1" ht="24.75" customHeight="1">
      <c r="A45" s="28" t="s">
        <v>96</v>
      </c>
      <c r="B45" s="29" t="s">
        <v>97</v>
      </c>
      <c r="C45" s="31">
        <f t="shared" si="0"/>
        <v>110148</v>
      </c>
      <c r="D45" s="32">
        <f>D46+D47+D48+D49+D50</f>
        <v>94171</v>
      </c>
      <c r="E45" s="31">
        <f t="shared" si="1"/>
        <v>13683</v>
      </c>
      <c r="F45" s="33">
        <f>F46+F47+F48+F49</f>
        <v>12130</v>
      </c>
      <c r="G45" s="14">
        <f>G46+G47+G48+G49</f>
        <v>1553</v>
      </c>
      <c r="H45" s="16">
        <f t="shared" si="2"/>
        <v>2294</v>
      </c>
      <c r="I45" s="13">
        <f aca="true" t="shared" si="12" ref="I45:V45">I46+I47+I48+I49</f>
        <v>28</v>
      </c>
      <c r="J45" s="15">
        <f t="shared" si="12"/>
        <v>15</v>
      </c>
      <c r="K45" s="15">
        <f t="shared" si="12"/>
        <v>6</v>
      </c>
      <c r="L45" s="15">
        <f t="shared" si="12"/>
        <v>219</v>
      </c>
      <c r="M45" s="15">
        <f t="shared" si="12"/>
        <v>20</v>
      </c>
      <c r="N45" s="15">
        <f t="shared" si="12"/>
        <v>239</v>
      </c>
      <c r="O45" s="15">
        <f t="shared" si="12"/>
        <v>10</v>
      </c>
      <c r="P45" s="15">
        <f t="shared" si="12"/>
        <v>1365</v>
      </c>
      <c r="Q45" s="15">
        <f t="shared" si="12"/>
        <v>179</v>
      </c>
      <c r="R45" s="15">
        <f t="shared" si="12"/>
        <v>13</v>
      </c>
      <c r="S45" s="15">
        <f t="shared" si="12"/>
        <v>15</v>
      </c>
      <c r="T45" s="15">
        <f t="shared" si="12"/>
        <v>17</v>
      </c>
      <c r="U45" s="15">
        <f t="shared" si="12"/>
        <v>157</v>
      </c>
      <c r="V45" s="14">
        <f t="shared" si="12"/>
        <v>11</v>
      </c>
      <c r="W45" s="31">
        <f t="shared" si="9"/>
        <v>15977</v>
      </c>
    </row>
    <row r="46" spans="1:23" s="17" customFormat="1" ht="14.25" customHeight="1">
      <c r="A46" s="18" t="s">
        <v>98</v>
      </c>
      <c r="B46" s="19" t="s">
        <v>99</v>
      </c>
      <c r="C46" s="34">
        <f t="shared" si="0"/>
        <v>85681</v>
      </c>
      <c r="D46" s="35">
        <v>73060</v>
      </c>
      <c r="E46" s="34">
        <f t="shared" si="1"/>
        <v>10327</v>
      </c>
      <c r="F46" s="36">
        <v>8774</v>
      </c>
      <c r="G46" s="37">
        <v>1553</v>
      </c>
      <c r="H46" s="20">
        <f t="shared" si="2"/>
        <v>2294</v>
      </c>
      <c r="I46" s="22">
        <v>28</v>
      </c>
      <c r="J46" s="26">
        <v>15</v>
      </c>
      <c r="K46" s="26">
        <v>6</v>
      </c>
      <c r="L46" s="26">
        <v>219</v>
      </c>
      <c r="M46" s="26">
        <v>20</v>
      </c>
      <c r="N46" s="26">
        <v>239</v>
      </c>
      <c r="O46" s="26">
        <v>10</v>
      </c>
      <c r="P46" s="26">
        <v>1365</v>
      </c>
      <c r="Q46" s="26">
        <v>179</v>
      </c>
      <c r="R46" s="26">
        <v>13</v>
      </c>
      <c r="S46" s="26">
        <v>15</v>
      </c>
      <c r="T46" s="26">
        <v>17</v>
      </c>
      <c r="U46" s="26">
        <v>157</v>
      </c>
      <c r="V46" s="25">
        <v>11</v>
      </c>
      <c r="W46" s="34">
        <f t="shared" si="9"/>
        <v>12621</v>
      </c>
    </row>
    <row r="47" spans="1:23" s="23" customFormat="1" ht="12.75" customHeight="1">
      <c r="A47" s="18" t="s">
        <v>100</v>
      </c>
      <c r="B47" s="19" t="s">
        <v>101</v>
      </c>
      <c r="C47" s="34">
        <f t="shared" si="0"/>
        <v>3356</v>
      </c>
      <c r="D47" s="35">
        <v>0</v>
      </c>
      <c r="E47" s="34">
        <f t="shared" si="1"/>
        <v>3356</v>
      </c>
      <c r="F47" s="36">
        <v>3356</v>
      </c>
      <c r="G47" s="25">
        <v>0</v>
      </c>
      <c r="H47" s="20">
        <f t="shared" si="2"/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34">
        <f t="shared" si="9"/>
        <v>3356</v>
      </c>
    </row>
    <row r="48" spans="1:23" s="200" customFormat="1" ht="14.25" customHeight="1" hidden="1">
      <c r="A48" s="194" t="s">
        <v>102</v>
      </c>
      <c r="B48" s="195" t="s">
        <v>103</v>
      </c>
      <c r="C48" s="141">
        <f t="shared" si="0"/>
        <v>0</v>
      </c>
      <c r="D48" s="198"/>
      <c r="E48" s="141">
        <f t="shared" si="1"/>
        <v>0</v>
      </c>
      <c r="F48" s="199"/>
      <c r="G48" s="197"/>
      <c r="H48" s="134">
        <f t="shared" si="2"/>
        <v>0</v>
      </c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41">
        <f t="shared" si="9"/>
        <v>0</v>
      </c>
    </row>
    <row r="49" spans="1:23" s="24" customFormat="1" ht="18" customHeight="1">
      <c r="A49" s="18" t="s">
        <v>171</v>
      </c>
      <c r="B49" s="19" t="s">
        <v>172</v>
      </c>
      <c r="C49" s="34">
        <f t="shared" si="0"/>
        <v>21111</v>
      </c>
      <c r="D49" s="35">
        <v>21111</v>
      </c>
      <c r="E49" s="34">
        <f t="shared" si="1"/>
        <v>0</v>
      </c>
      <c r="F49" s="36">
        <v>0</v>
      </c>
      <c r="G49" s="25">
        <v>0</v>
      </c>
      <c r="H49" s="20">
        <f t="shared" si="2"/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34">
        <f t="shared" si="9"/>
        <v>0</v>
      </c>
    </row>
    <row r="50" spans="1:23" s="200" customFormat="1" ht="30" customHeight="1" hidden="1">
      <c r="A50" s="194" t="s">
        <v>183</v>
      </c>
      <c r="B50" s="195" t="s">
        <v>184</v>
      </c>
      <c r="C50" s="141">
        <f t="shared" si="0"/>
        <v>0</v>
      </c>
      <c r="D50" s="198"/>
      <c r="E50" s="141">
        <f t="shared" si="1"/>
        <v>0</v>
      </c>
      <c r="F50" s="199">
        <v>0</v>
      </c>
      <c r="G50" s="197">
        <v>0</v>
      </c>
      <c r="H50" s="134">
        <f t="shared" si="2"/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41"/>
    </row>
    <row r="51" spans="1:23" s="24" customFormat="1" ht="24" customHeight="1" hidden="1">
      <c r="A51" s="28" t="s">
        <v>104</v>
      </c>
      <c r="B51" s="29" t="s">
        <v>145</v>
      </c>
      <c r="C51" s="31">
        <f t="shared" si="0"/>
        <v>0</v>
      </c>
      <c r="D51" s="32">
        <f>D52+D53+D55+D56+D54</f>
        <v>0</v>
      </c>
      <c r="E51" s="31">
        <f t="shared" si="1"/>
        <v>0</v>
      </c>
      <c r="F51" s="33">
        <f>F52+F53+F55+F56</f>
        <v>0</v>
      </c>
      <c r="G51" s="14">
        <f>G52+G53+G55+G56</f>
        <v>0</v>
      </c>
      <c r="H51" s="16">
        <f t="shared" si="2"/>
        <v>0</v>
      </c>
      <c r="I51" s="13">
        <f aca="true" t="shared" si="13" ref="I51:V51">I52+I53+I55+I56</f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 t="shared" si="13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  <c r="S51" s="15">
        <f t="shared" si="13"/>
        <v>0</v>
      </c>
      <c r="T51" s="15">
        <f t="shared" si="13"/>
        <v>0</v>
      </c>
      <c r="U51" s="15">
        <f t="shared" si="13"/>
        <v>0</v>
      </c>
      <c r="V51" s="15">
        <f t="shared" si="13"/>
        <v>0</v>
      </c>
      <c r="W51" s="31">
        <f aca="true" t="shared" si="14" ref="W51:W65">E51+H51</f>
        <v>0</v>
      </c>
    </row>
    <row r="52" spans="1:23" s="17" customFormat="1" ht="15.75" customHeight="1" hidden="1">
      <c r="A52" s="18" t="s">
        <v>105</v>
      </c>
      <c r="B52" s="19" t="s">
        <v>106</v>
      </c>
      <c r="C52" s="34">
        <f t="shared" si="0"/>
        <v>0</v>
      </c>
      <c r="D52" s="35"/>
      <c r="E52" s="34">
        <f t="shared" si="1"/>
        <v>0</v>
      </c>
      <c r="F52" s="36">
        <v>0</v>
      </c>
      <c r="G52" s="25">
        <v>0</v>
      </c>
      <c r="H52" s="20">
        <f t="shared" si="2"/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34">
        <f t="shared" si="14"/>
        <v>0</v>
      </c>
    </row>
    <row r="53" spans="1:23" s="24" customFormat="1" ht="14.25" customHeight="1" hidden="1">
      <c r="A53" s="18" t="s">
        <v>107</v>
      </c>
      <c r="B53" s="19" t="s">
        <v>108</v>
      </c>
      <c r="C53" s="34">
        <f t="shared" si="0"/>
        <v>0</v>
      </c>
      <c r="D53" s="35"/>
      <c r="E53" s="34">
        <f t="shared" si="1"/>
        <v>0</v>
      </c>
      <c r="F53" s="36">
        <v>0</v>
      </c>
      <c r="G53" s="25">
        <v>0</v>
      </c>
      <c r="H53" s="20">
        <f t="shared" si="2"/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34">
        <f t="shared" si="14"/>
        <v>0</v>
      </c>
    </row>
    <row r="54" spans="1:23" s="24" customFormat="1" ht="16.5" customHeight="1" hidden="1">
      <c r="A54" s="18" t="s">
        <v>109</v>
      </c>
      <c r="B54" s="19" t="s">
        <v>110</v>
      </c>
      <c r="C54" s="34">
        <f t="shared" si="0"/>
        <v>0</v>
      </c>
      <c r="D54" s="35"/>
      <c r="E54" s="34">
        <f t="shared" si="1"/>
        <v>0</v>
      </c>
      <c r="F54" s="36">
        <v>0</v>
      </c>
      <c r="G54" s="25">
        <v>0</v>
      </c>
      <c r="H54" s="20">
        <f t="shared" si="2"/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34">
        <f t="shared" si="14"/>
        <v>0</v>
      </c>
    </row>
    <row r="55" spans="1:23" s="24" customFormat="1" ht="16.5" customHeight="1" hidden="1">
      <c r="A55" s="18" t="s">
        <v>111</v>
      </c>
      <c r="B55" s="19" t="s">
        <v>112</v>
      </c>
      <c r="C55" s="34">
        <f t="shared" si="0"/>
        <v>0</v>
      </c>
      <c r="D55" s="35"/>
      <c r="E55" s="34">
        <f t="shared" si="1"/>
        <v>0</v>
      </c>
      <c r="F55" s="36"/>
      <c r="G55" s="25">
        <v>0</v>
      </c>
      <c r="H55" s="20">
        <f t="shared" si="2"/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34">
        <f t="shared" si="14"/>
        <v>0</v>
      </c>
    </row>
    <row r="56" spans="1:23" s="24" customFormat="1" ht="24" customHeight="1" hidden="1">
      <c r="A56" s="18" t="s">
        <v>144</v>
      </c>
      <c r="B56" s="19" t="s">
        <v>113</v>
      </c>
      <c r="C56" s="34">
        <f t="shared" si="0"/>
        <v>0</v>
      </c>
      <c r="D56" s="35">
        <v>0</v>
      </c>
      <c r="E56" s="34">
        <f t="shared" si="1"/>
        <v>0</v>
      </c>
      <c r="F56" s="36">
        <v>0</v>
      </c>
      <c r="G56" s="25">
        <v>0</v>
      </c>
      <c r="H56" s="20">
        <f t="shared" si="2"/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34">
        <f t="shared" si="14"/>
        <v>0</v>
      </c>
    </row>
    <row r="57" spans="1:23" s="24" customFormat="1" ht="23.25" customHeight="1">
      <c r="A57" s="28" t="s">
        <v>114</v>
      </c>
      <c r="B57" s="29" t="s">
        <v>115</v>
      </c>
      <c r="C57" s="80">
        <f t="shared" si="0"/>
        <v>347975.8</v>
      </c>
      <c r="D57" s="38">
        <f>D58+D59+D60+D61+D62</f>
        <v>347444.8</v>
      </c>
      <c r="E57" s="31">
        <f t="shared" si="1"/>
        <v>162</v>
      </c>
      <c r="F57" s="33">
        <f>F58+F59+F60+F61+F62</f>
        <v>141</v>
      </c>
      <c r="G57" s="14">
        <f>G58+G59+G60+G61+G62</f>
        <v>21</v>
      </c>
      <c r="H57" s="16">
        <f t="shared" si="2"/>
        <v>369</v>
      </c>
      <c r="I57" s="13">
        <f aca="true" t="shared" si="15" ref="I57:V57">I58+I59+I60+I61+I62</f>
        <v>155</v>
      </c>
      <c r="J57" s="15">
        <f t="shared" si="15"/>
        <v>0</v>
      </c>
      <c r="K57" s="15">
        <f t="shared" si="15"/>
        <v>21</v>
      </c>
      <c r="L57" s="15">
        <f t="shared" si="15"/>
        <v>21</v>
      </c>
      <c r="M57" s="15">
        <f t="shared" si="15"/>
        <v>0</v>
      </c>
      <c r="N57" s="15">
        <f t="shared" si="15"/>
        <v>21</v>
      </c>
      <c r="O57" s="15">
        <f t="shared" si="15"/>
        <v>0</v>
      </c>
      <c r="P57" s="15">
        <f t="shared" si="15"/>
        <v>0</v>
      </c>
      <c r="Q57" s="15">
        <f t="shared" si="15"/>
        <v>21</v>
      </c>
      <c r="R57" s="15">
        <f t="shared" si="15"/>
        <v>0</v>
      </c>
      <c r="S57" s="15">
        <f t="shared" si="15"/>
        <v>130</v>
      </c>
      <c r="T57" s="15">
        <f t="shared" si="15"/>
        <v>0</v>
      </c>
      <c r="U57" s="15">
        <f t="shared" si="15"/>
        <v>0</v>
      </c>
      <c r="V57" s="14">
        <f t="shared" si="15"/>
        <v>0</v>
      </c>
      <c r="W57" s="31">
        <f t="shared" si="14"/>
        <v>531</v>
      </c>
    </row>
    <row r="58" spans="1:23" s="17" customFormat="1" ht="12.75">
      <c r="A58" s="18" t="s">
        <v>116</v>
      </c>
      <c r="B58" s="19" t="s">
        <v>117</v>
      </c>
      <c r="C58" s="34">
        <f t="shared" si="0"/>
        <v>2937</v>
      </c>
      <c r="D58" s="35">
        <v>2406</v>
      </c>
      <c r="E58" s="34">
        <f t="shared" si="1"/>
        <v>162</v>
      </c>
      <c r="F58" s="36">
        <v>141</v>
      </c>
      <c r="G58" s="25">
        <v>21</v>
      </c>
      <c r="H58" s="20">
        <f t="shared" si="2"/>
        <v>369</v>
      </c>
      <c r="I58" s="22">
        <v>155</v>
      </c>
      <c r="J58" s="22">
        <v>0</v>
      </c>
      <c r="K58" s="22">
        <v>21</v>
      </c>
      <c r="L58" s="22">
        <v>21</v>
      </c>
      <c r="M58" s="22">
        <v>0</v>
      </c>
      <c r="N58" s="22">
        <v>21</v>
      </c>
      <c r="O58" s="22">
        <v>0</v>
      </c>
      <c r="P58" s="22">
        <v>0</v>
      </c>
      <c r="Q58" s="22">
        <v>21</v>
      </c>
      <c r="R58" s="22">
        <v>0</v>
      </c>
      <c r="S58" s="22">
        <v>130</v>
      </c>
      <c r="T58" s="22">
        <v>0</v>
      </c>
      <c r="U58" s="22">
        <v>0</v>
      </c>
      <c r="V58" s="22">
        <v>0</v>
      </c>
      <c r="W58" s="34">
        <f t="shared" si="14"/>
        <v>531</v>
      </c>
    </row>
    <row r="59" spans="1:23" s="24" customFormat="1" ht="12.75">
      <c r="A59" s="18" t="s">
        <v>118</v>
      </c>
      <c r="B59" s="19" t="s">
        <v>119</v>
      </c>
      <c r="C59" s="34">
        <f t="shared" si="0"/>
        <v>49782</v>
      </c>
      <c r="D59" s="35">
        <v>49782</v>
      </c>
      <c r="E59" s="34">
        <f t="shared" si="1"/>
        <v>0</v>
      </c>
      <c r="F59" s="36"/>
      <c r="G59" s="25"/>
      <c r="H59" s="20">
        <f t="shared" si="2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4">
        <f t="shared" si="14"/>
        <v>0</v>
      </c>
    </row>
    <row r="60" spans="1:23" s="24" customFormat="1" ht="14.25" customHeight="1">
      <c r="A60" s="18" t="s">
        <v>120</v>
      </c>
      <c r="B60" s="19" t="s">
        <v>121</v>
      </c>
      <c r="C60" s="34">
        <f t="shared" si="0"/>
        <v>226898</v>
      </c>
      <c r="D60" s="35">
        <v>226898</v>
      </c>
      <c r="E60" s="34">
        <f t="shared" si="1"/>
        <v>0</v>
      </c>
      <c r="F60" s="36"/>
      <c r="G60" s="25"/>
      <c r="H60" s="20">
        <f t="shared" si="2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4">
        <f t="shared" si="14"/>
        <v>0</v>
      </c>
    </row>
    <row r="61" spans="1:23" s="24" customFormat="1" ht="15" customHeight="1">
      <c r="A61" s="18" t="s">
        <v>122</v>
      </c>
      <c r="B61" s="19" t="s">
        <v>123</v>
      </c>
      <c r="C61" s="34">
        <f t="shared" si="0"/>
        <v>52695</v>
      </c>
      <c r="D61" s="35">
        <v>52695</v>
      </c>
      <c r="E61" s="34">
        <f t="shared" si="1"/>
        <v>0</v>
      </c>
      <c r="F61" s="36"/>
      <c r="G61" s="25"/>
      <c r="H61" s="20">
        <f t="shared" si="2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4">
        <f t="shared" si="14"/>
        <v>0</v>
      </c>
    </row>
    <row r="62" spans="1:23" s="24" customFormat="1" ht="15" customHeight="1">
      <c r="A62" s="204" t="s">
        <v>124</v>
      </c>
      <c r="B62" s="205" t="s">
        <v>125</v>
      </c>
      <c r="C62" s="206">
        <f t="shared" si="0"/>
        <v>15663.8</v>
      </c>
      <c r="D62" s="207">
        <v>15663.8</v>
      </c>
      <c r="E62" s="34">
        <f t="shared" si="1"/>
        <v>0</v>
      </c>
      <c r="F62" s="36"/>
      <c r="G62" s="25"/>
      <c r="H62" s="20">
        <f t="shared" si="2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4">
        <f t="shared" si="14"/>
        <v>0</v>
      </c>
    </row>
    <row r="63" spans="1:23" s="24" customFormat="1" ht="24" customHeight="1">
      <c r="A63" s="28" t="s">
        <v>146</v>
      </c>
      <c r="B63" s="29" t="s">
        <v>112</v>
      </c>
      <c r="C63" s="16">
        <f>D63+E63+H63</f>
        <v>14296</v>
      </c>
      <c r="D63" s="12">
        <f>D64+D65</f>
        <v>2373</v>
      </c>
      <c r="E63" s="16">
        <f t="shared" si="1"/>
        <v>10652</v>
      </c>
      <c r="F63" s="13">
        <f>F64+F65</f>
        <v>9931</v>
      </c>
      <c r="G63" s="14">
        <f>G64+G65</f>
        <v>721</v>
      </c>
      <c r="H63" s="193">
        <f t="shared" si="2"/>
        <v>1271</v>
      </c>
      <c r="I63" s="13">
        <f aca="true" t="shared" si="16" ref="I63:V63">I64+I65</f>
        <v>400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871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6"/>
        <v>0</v>
      </c>
      <c r="R63" s="15">
        <f t="shared" si="16"/>
        <v>0</v>
      </c>
      <c r="S63" s="15">
        <f t="shared" si="16"/>
        <v>0</v>
      </c>
      <c r="T63" s="15">
        <f t="shared" si="16"/>
        <v>0</v>
      </c>
      <c r="U63" s="15">
        <f t="shared" si="16"/>
        <v>0</v>
      </c>
      <c r="V63" s="14">
        <f t="shared" si="16"/>
        <v>0</v>
      </c>
      <c r="W63" s="16">
        <f t="shared" si="14"/>
        <v>11923</v>
      </c>
    </row>
    <row r="64" spans="1:23" s="17" customFormat="1" ht="15.75" customHeight="1">
      <c r="A64" s="18" t="s">
        <v>147</v>
      </c>
      <c r="B64" s="19" t="s">
        <v>148</v>
      </c>
      <c r="C64" s="34">
        <f>D64+E64+H64</f>
        <v>13896</v>
      </c>
      <c r="D64" s="35">
        <v>2373</v>
      </c>
      <c r="E64" s="34">
        <f t="shared" si="1"/>
        <v>10652</v>
      </c>
      <c r="F64" s="36">
        <f>9894+37</f>
        <v>9931</v>
      </c>
      <c r="G64" s="25">
        <v>721</v>
      </c>
      <c r="H64" s="20">
        <f t="shared" si="2"/>
        <v>871</v>
      </c>
      <c r="I64" s="22">
        <v>0</v>
      </c>
      <c r="J64" s="22">
        <v>0</v>
      </c>
      <c r="K64" s="22">
        <v>0</v>
      </c>
      <c r="L64" s="22">
        <v>0</v>
      </c>
      <c r="M64" s="22">
        <v>871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34">
        <f t="shared" si="14"/>
        <v>11523</v>
      </c>
    </row>
    <row r="65" spans="1:23" s="17" customFormat="1" ht="15.75" customHeight="1">
      <c r="A65" s="18" t="s">
        <v>180</v>
      </c>
      <c r="B65" s="19" t="s">
        <v>181</v>
      </c>
      <c r="C65" s="34">
        <f t="shared" si="0"/>
        <v>400</v>
      </c>
      <c r="D65" s="35">
        <v>0</v>
      </c>
      <c r="E65" s="34">
        <f t="shared" si="1"/>
        <v>0</v>
      </c>
      <c r="F65" s="36">
        <v>0</v>
      </c>
      <c r="G65" s="25">
        <v>0</v>
      </c>
      <c r="H65" s="20">
        <f t="shared" si="2"/>
        <v>400</v>
      </c>
      <c r="I65" s="22">
        <v>400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34">
        <f t="shared" si="14"/>
        <v>400</v>
      </c>
    </row>
    <row r="66" spans="1:23" s="24" customFormat="1" ht="15" customHeight="1">
      <c r="A66" s="28" t="s">
        <v>152</v>
      </c>
      <c r="B66" s="29" t="s">
        <v>154</v>
      </c>
      <c r="C66" s="31">
        <f>C67+C68</f>
        <v>2115</v>
      </c>
      <c r="D66" s="31">
        <f aca="true" t="shared" si="17" ref="D66:W66">D67+D68</f>
        <v>0</v>
      </c>
      <c r="E66" s="31">
        <f t="shared" si="17"/>
        <v>2115</v>
      </c>
      <c r="F66" s="216">
        <f t="shared" si="17"/>
        <v>2115</v>
      </c>
      <c r="G66" s="217">
        <f t="shared" si="17"/>
        <v>0</v>
      </c>
      <c r="H66" s="31">
        <f t="shared" si="17"/>
        <v>0</v>
      </c>
      <c r="I66" s="216">
        <f t="shared" si="17"/>
        <v>0</v>
      </c>
      <c r="J66" s="219">
        <f t="shared" si="17"/>
        <v>0</v>
      </c>
      <c r="K66" s="219">
        <f t="shared" si="17"/>
        <v>0</v>
      </c>
      <c r="L66" s="219">
        <f t="shared" si="17"/>
        <v>0</v>
      </c>
      <c r="M66" s="219">
        <f t="shared" si="17"/>
        <v>0</v>
      </c>
      <c r="N66" s="219">
        <f t="shared" si="17"/>
        <v>0</v>
      </c>
      <c r="O66" s="219">
        <f t="shared" si="17"/>
        <v>0</v>
      </c>
      <c r="P66" s="219">
        <f t="shared" si="17"/>
        <v>0</v>
      </c>
      <c r="Q66" s="219">
        <f t="shared" si="17"/>
        <v>0</v>
      </c>
      <c r="R66" s="219">
        <f t="shared" si="17"/>
        <v>0</v>
      </c>
      <c r="S66" s="219">
        <f t="shared" si="17"/>
        <v>0</v>
      </c>
      <c r="T66" s="219">
        <f t="shared" si="17"/>
        <v>0</v>
      </c>
      <c r="U66" s="219">
        <f t="shared" si="17"/>
        <v>0</v>
      </c>
      <c r="V66" s="218">
        <f t="shared" si="17"/>
        <v>0</v>
      </c>
      <c r="W66" s="31">
        <f t="shared" si="17"/>
        <v>2115</v>
      </c>
    </row>
    <row r="67" spans="1:23" s="17" customFormat="1" ht="15.75" customHeight="1">
      <c r="A67" s="18" t="s">
        <v>153</v>
      </c>
      <c r="B67" s="19" t="s">
        <v>103</v>
      </c>
      <c r="C67" s="34">
        <f>D67+E67+H67</f>
        <v>2115</v>
      </c>
      <c r="D67" s="35">
        <v>0</v>
      </c>
      <c r="E67" s="34">
        <f>F67+G67</f>
        <v>2115</v>
      </c>
      <c r="F67" s="36">
        <v>2115</v>
      </c>
      <c r="G67" s="25">
        <v>0</v>
      </c>
      <c r="H67" s="20">
        <f>I67+J67+K67+L67+M67+N67+O67+P67+Q67+R67+S67+T67+U67+V67</f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34">
        <f>E67+H67</f>
        <v>2115</v>
      </c>
    </row>
    <row r="68" spans="1:23" s="17" customFormat="1" ht="15.75" customHeight="1">
      <c r="A68" s="18" t="s">
        <v>189</v>
      </c>
      <c r="B68" s="19" t="s">
        <v>190</v>
      </c>
      <c r="C68" s="34">
        <f>D68+E68+H68</f>
        <v>0</v>
      </c>
      <c r="D68" s="35">
        <v>0</v>
      </c>
      <c r="E68" s="34">
        <f>F68+G68</f>
        <v>0</v>
      </c>
      <c r="F68" s="36">
        <v>0</v>
      </c>
      <c r="G68" s="25">
        <v>0</v>
      </c>
      <c r="H68" s="20">
        <f>I68+J68+K68+L68+M68+N68+O68+P68+Q68+R68+S68+T68+U68+V68</f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1">
        <v>0</v>
      </c>
      <c r="W68" s="34">
        <f>E68+H68</f>
        <v>0</v>
      </c>
    </row>
    <row r="69" spans="1:23" s="24" customFormat="1" ht="14.25" customHeight="1">
      <c r="A69" s="28" t="s">
        <v>149</v>
      </c>
      <c r="B69" s="29" t="s">
        <v>39</v>
      </c>
      <c r="C69" s="31">
        <f aca="true" t="shared" si="18" ref="C69:W69">C70</f>
        <v>3398</v>
      </c>
      <c r="D69" s="32">
        <f t="shared" si="18"/>
        <v>3398</v>
      </c>
      <c r="E69" s="31">
        <f t="shared" si="18"/>
        <v>0</v>
      </c>
      <c r="F69" s="33">
        <f t="shared" si="18"/>
        <v>0</v>
      </c>
      <c r="G69" s="14">
        <f t="shared" si="18"/>
        <v>0</v>
      </c>
      <c r="H69" s="16">
        <f t="shared" si="18"/>
        <v>0</v>
      </c>
      <c r="I69" s="13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 t="shared" si="18"/>
        <v>0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18"/>
        <v>0</v>
      </c>
      <c r="S69" s="15">
        <f t="shared" si="18"/>
        <v>0</v>
      </c>
      <c r="T69" s="15">
        <f t="shared" si="18"/>
        <v>0</v>
      </c>
      <c r="U69" s="15">
        <f t="shared" si="18"/>
        <v>0</v>
      </c>
      <c r="V69" s="14">
        <f t="shared" si="18"/>
        <v>0</v>
      </c>
      <c r="W69" s="31">
        <f t="shared" si="18"/>
        <v>0</v>
      </c>
    </row>
    <row r="70" spans="1:23" s="24" customFormat="1" ht="27" customHeight="1" thickBot="1">
      <c r="A70" s="18" t="s">
        <v>150</v>
      </c>
      <c r="B70" s="19" t="s">
        <v>151</v>
      </c>
      <c r="C70" s="34">
        <f>D70+E70+H70</f>
        <v>3398</v>
      </c>
      <c r="D70" s="35">
        <v>3398</v>
      </c>
      <c r="E70" s="34">
        <f aca="true" t="shared" si="19" ref="E70:E86">F70+G70</f>
        <v>0</v>
      </c>
      <c r="F70" s="36"/>
      <c r="G70" s="25"/>
      <c r="H70" s="20">
        <f aca="true" t="shared" si="20" ref="H70:H86">I70+J70+K70+L70+M70+N70+O70+P70+Q70+R70+S70+T70+U70+V70</f>
        <v>0</v>
      </c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34">
        <f>E70+H70</f>
        <v>0</v>
      </c>
    </row>
    <row r="71" spans="1:23" s="24" customFormat="1" ht="17.25" customHeight="1" thickBot="1">
      <c r="A71" s="39"/>
      <c r="B71" s="40" t="s">
        <v>126</v>
      </c>
      <c r="C71" s="90">
        <f>D71+E71+H71</f>
        <v>1608008.8</v>
      </c>
      <c r="D71" s="91">
        <f>D69+D66+D63+D57+D51+D45+D36+D29+D22+D18+D15+D6</f>
        <v>1444756.8</v>
      </c>
      <c r="E71" s="92">
        <f t="shared" si="19"/>
        <v>98884</v>
      </c>
      <c r="F71" s="91">
        <f>F69+F66+F63+F57+F51+F45+F36+F29+F22+F18+F15+F6</f>
        <v>83899</v>
      </c>
      <c r="G71" s="93">
        <f>G69+G66+G63+G57+G51+G45+G36+G29+G22+G18+G15+G6</f>
        <v>14985</v>
      </c>
      <c r="H71" s="94">
        <f t="shared" si="20"/>
        <v>64368</v>
      </c>
      <c r="I71" s="97">
        <f aca="true" t="shared" si="21" ref="I71:V71">I69+I66+I63+I57+I51+I45+I36+I29+I22+I18+I15+I6</f>
        <v>5829</v>
      </c>
      <c r="J71" s="98">
        <f t="shared" si="21"/>
        <v>3612</v>
      </c>
      <c r="K71" s="98">
        <f t="shared" si="21"/>
        <v>3335</v>
      </c>
      <c r="L71" s="98">
        <f t="shared" si="21"/>
        <v>5265</v>
      </c>
      <c r="M71" s="98">
        <f t="shared" si="21"/>
        <v>5795</v>
      </c>
      <c r="N71" s="98">
        <f t="shared" si="21"/>
        <v>4409</v>
      </c>
      <c r="O71" s="98">
        <f t="shared" si="21"/>
        <v>3106</v>
      </c>
      <c r="P71" s="98">
        <f t="shared" si="21"/>
        <v>5321</v>
      </c>
      <c r="Q71" s="98">
        <f t="shared" si="21"/>
        <v>4492</v>
      </c>
      <c r="R71" s="98">
        <f t="shared" si="21"/>
        <v>4079</v>
      </c>
      <c r="S71" s="98">
        <f t="shared" si="21"/>
        <v>5181</v>
      </c>
      <c r="T71" s="98">
        <f t="shared" si="21"/>
        <v>5258</v>
      </c>
      <c r="U71" s="98">
        <f t="shared" si="21"/>
        <v>4750</v>
      </c>
      <c r="V71" s="99">
        <f t="shared" si="21"/>
        <v>3936</v>
      </c>
      <c r="W71" s="109">
        <f>E71+H71</f>
        <v>163252</v>
      </c>
    </row>
    <row r="72" spans="1:23" s="44" customFormat="1" ht="15.75" customHeight="1">
      <c r="A72" s="41">
        <v>1400</v>
      </c>
      <c r="B72" s="42" t="s">
        <v>127</v>
      </c>
      <c r="C72" s="43">
        <f>C74+C77+C86</f>
        <v>0</v>
      </c>
      <c r="D72" s="32">
        <f>D73+D77+D78+D79+D76</f>
        <v>84759</v>
      </c>
      <c r="E72" s="43">
        <f t="shared" si="19"/>
        <v>45259</v>
      </c>
      <c r="F72" s="32">
        <f>F74+F77+F78+F79</f>
        <v>36216</v>
      </c>
      <c r="G72" s="100">
        <f>G74+G77+G78+G79</f>
        <v>9043</v>
      </c>
      <c r="H72" s="43">
        <f t="shared" si="20"/>
        <v>46064</v>
      </c>
      <c r="I72" s="188">
        <f aca="true" t="shared" si="22" ref="I72:W72">I74+I77+I78+I79</f>
        <v>3798</v>
      </c>
      <c r="J72" s="110">
        <f t="shared" si="22"/>
        <v>3052</v>
      </c>
      <c r="K72" s="110">
        <f t="shared" si="22"/>
        <v>1536</v>
      </c>
      <c r="L72" s="110">
        <f t="shared" si="22"/>
        <v>4825</v>
      </c>
      <c r="M72" s="110">
        <f t="shared" si="22"/>
        <v>4733</v>
      </c>
      <c r="N72" s="110">
        <f t="shared" si="22"/>
        <v>2614</v>
      </c>
      <c r="O72" s="110">
        <f t="shared" si="22"/>
        <v>1428</v>
      </c>
      <c r="P72" s="110">
        <f t="shared" si="22"/>
        <v>2244</v>
      </c>
      <c r="Q72" s="110">
        <f t="shared" si="22"/>
        <v>4330</v>
      </c>
      <c r="R72" s="110">
        <f t="shared" si="22"/>
        <v>2166</v>
      </c>
      <c r="S72" s="110">
        <f t="shared" si="22"/>
        <v>4104</v>
      </c>
      <c r="T72" s="110">
        <f t="shared" si="22"/>
        <v>4436</v>
      </c>
      <c r="U72" s="110">
        <f t="shared" si="22"/>
        <v>3875</v>
      </c>
      <c r="V72" s="182">
        <f t="shared" si="22"/>
        <v>2923</v>
      </c>
      <c r="W72" s="43">
        <f t="shared" si="22"/>
        <v>91323</v>
      </c>
    </row>
    <row r="73" spans="1:23" s="112" customFormat="1" ht="25.5" customHeight="1">
      <c r="A73" s="111">
        <v>1401</v>
      </c>
      <c r="B73" s="19" t="s">
        <v>170</v>
      </c>
      <c r="C73" s="34">
        <v>0</v>
      </c>
      <c r="D73" s="35">
        <f>D74+D75</f>
        <v>82999</v>
      </c>
      <c r="E73" s="34">
        <f t="shared" si="19"/>
        <v>0</v>
      </c>
      <c r="F73" s="35">
        <f>F74+F75</f>
        <v>0</v>
      </c>
      <c r="G73" s="108">
        <f>G74+G75</f>
        <v>0</v>
      </c>
      <c r="H73" s="95">
        <f t="shared" si="20"/>
        <v>0</v>
      </c>
      <c r="I73" s="36">
        <f aca="true" t="shared" si="23" ref="I73:V73">I74+I75</f>
        <v>0</v>
      </c>
      <c r="J73" s="45">
        <f t="shared" si="23"/>
        <v>0</v>
      </c>
      <c r="K73" s="45">
        <f t="shared" si="23"/>
        <v>0</v>
      </c>
      <c r="L73" s="45">
        <f t="shared" si="23"/>
        <v>0</v>
      </c>
      <c r="M73" s="45">
        <f t="shared" si="23"/>
        <v>0</v>
      </c>
      <c r="N73" s="45">
        <f t="shared" si="23"/>
        <v>0</v>
      </c>
      <c r="O73" s="45">
        <f t="shared" si="23"/>
        <v>0</v>
      </c>
      <c r="P73" s="45">
        <f t="shared" si="23"/>
        <v>0</v>
      </c>
      <c r="Q73" s="45">
        <f t="shared" si="23"/>
        <v>0</v>
      </c>
      <c r="R73" s="45">
        <f t="shared" si="23"/>
        <v>0</v>
      </c>
      <c r="S73" s="45">
        <f t="shared" si="23"/>
        <v>0</v>
      </c>
      <c r="T73" s="45">
        <f t="shared" si="23"/>
        <v>0</v>
      </c>
      <c r="U73" s="45">
        <f t="shared" si="23"/>
        <v>0</v>
      </c>
      <c r="V73" s="37">
        <f t="shared" si="23"/>
        <v>0</v>
      </c>
      <c r="W73" s="186"/>
    </row>
    <row r="74" spans="1:23" s="114" customFormat="1" ht="27" customHeight="1">
      <c r="A74" s="101"/>
      <c r="B74" s="102" t="s">
        <v>168</v>
      </c>
      <c r="C74" s="103">
        <v>0</v>
      </c>
      <c r="D74" s="104">
        <f>W113</f>
        <v>45787</v>
      </c>
      <c r="E74" s="103">
        <f t="shared" si="19"/>
        <v>0</v>
      </c>
      <c r="F74" s="105">
        <f>'[1]г.В'!Z68</f>
        <v>0</v>
      </c>
      <c r="G74" s="106">
        <f>'[1]ураз'!Z68</f>
        <v>0</v>
      </c>
      <c r="H74" s="88">
        <f t="shared" si="20"/>
        <v>0</v>
      </c>
      <c r="I74" s="189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83">
        <v>0</v>
      </c>
      <c r="W74" s="177">
        <f aca="true" t="shared" si="24" ref="W74:W86">E74+H74</f>
        <v>0</v>
      </c>
    </row>
    <row r="75" spans="1:23" s="114" customFormat="1" ht="27" customHeight="1">
      <c r="A75" s="101"/>
      <c r="B75" s="102" t="s">
        <v>169</v>
      </c>
      <c r="C75" s="103">
        <v>0</v>
      </c>
      <c r="D75" s="104">
        <f>W112</f>
        <v>37212</v>
      </c>
      <c r="E75" s="103">
        <f t="shared" si="19"/>
        <v>0</v>
      </c>
      <c r="F75" s="105">
        <v>0</v>
      </c>
      <c r="G75" s="106">
        <v>0</v>
      </c>
      <c r="H75" s="88">
        <f t="shared" si="20"/>
        <v>0</v>
      </c>
      <c r="I75" s="189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83">
        <v>0</v>
      </c>
      <c r="W75" s="103">
        <f t="shared" si="24"/>
        <v>0</v>
      </c>
    </row>
    <row r="76" spans="1:23" s="114" customFormat="1" ht="27" customHeight="1">
      <c r="A76" s="18" t="s">
        <v>143</v>
      </c>
      <c r="B76" s="19" t="s">
        <v>196</v>
      </c>
      <c r="C76" s="34">
        <v>0</v>
      </c>
      <c r="D76" s="104">
        <v>49</v>
      </c>
      <c r="E76" s="34">
        <f t="shared" si="19"/>
        <v>0</v>
      </c>
      <c r="F76" s="105">
        <v>0</v>
      </c>
      <c r="G76" s="106">
        <v>0</v>
      </c>
      <c r="H76" s="20">
        <f t="shared" si="20"/>
        <v>0</v>
      </c>
      <c r="I76" s="189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83">
        <v>0</v>
      </c>
      <c r="W76" s="34">
        <f t="shared" si="24"/>
        <v>0</v>
      </c>
    </row>
    <row r="77" spans="1:23" s="24" customFormat="1" ht="25.5" customHeight="1">
      <c r="A77" s="18" t="s">
        <v>44</v>
      </c>
      <c r="B77" s="19" t="s">
        <v>194</v>
      </c>
      <c r="C77" s="34">
        <v>0</v>
      </c>
      <c r="D77" s="35">
        <v>1654</v>
      </c>
      <c r="E77" s="34">
        <f t="shared" si="19"/>
        <v>0</v>
      </c>
      <c r="F77" s="36">
        <v>0</v>
      </c>
      <c r="G77" s="37">
        <v>0</v>
      </c>
      <c r="H77" s="20">
        <f t="shared" si="20"/>
        <v>0</v>
      </c>
      <c r="I77" s="69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184">
        <v>0</v>
      </c>
      <c r="W77" s="34">
        <f t="shared" si="24"/>
        <v>0</v>
      </c>
    </row>
    <row r="78" spans="1:23" s="24" customFormat="1" ht="26.25" customHeight="1">
      <c r="A78" s="18" t="s">
        <v>70</v>
      </c>
      <c r="B78" s="19" t="s">
        <v>195</v>
      </c>
      <c r="C78" s="34">
        <v>0</v>
      </c>
      <c r="D78" s="35">
        <v>57</v>
      </c>
      <c r="E78" s="34">
        <f t="shared" si="19"/>
        <v>0</v>
      </c>
      <c r="F78" s="36">
        <v>0</v>
      </c>
      <c r="G78" s="37">
        <v>0</v>
      </c>
      <c r="H78" s="20">
        <f t="shared" si="20"/>
        <v>0</v>
      </c>
      <c r="I78" s="69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184">
        <v>0</v>
      </c>
      <c r="W78" s="34">
        <f t="shared" si="24"/>
        <v>0</v>
      </c>
    </row>
    <row r="79" spans="1:23" s="24" customFormat="1" ht="15.75" customHeight="1">
      <c r="A79" s="221"/>
      <c r="B79" s="220" t="s">
        <v>128</v>
      </c>
      <c r="C79" s="222">
        <v>0</v>
      </c>
      <c r="D79" s="223">
        <f>D80+D81+D82+D83+D84+D85+D86</f>
        <v>0</v>
      </c>
      <c r="E79" s="222">
        <f t="shared" si="19"/>
        <v>45259</v>
      </c>
      <c r="F79" s="223">
        <f>F80+F81+F82+F83+F84+F85+F86</f>
        <v>36216</v>
      </c>
      <c r="G79" s="224">
        <f>G80+G81+G82+G83+G84+G85+G86</f>
        <v>9043</v>
      </c>
      <c r="H79" s="225">
        <f t="shared" si="20"/>
        <v>46064</v>
      </c>
      <c r="I79" s="223">
        <f aca="true" t="shared" si="25" ref="I79:V79">I80+I81+I82+I83+I84+I85+I86</f>
        <v>3798</v>
      </c>
      <c r="J79" s="226">
        <f t="shared" si="25"/>
        <v>3052</v>
      </c>
      <c r="K79" s="226">
        <f t="shared" si="25"/>
        <v>1536</v>
      </c>
      <c r="L79" s="226">
        <f t="shared" si="25"/>
        <v>4825</v>
      </c>
      <c r="M79" s="226">
        <f t="shared" si="25"/>
        <v>4733</v>
      </c>
      <c r="N79" s="226">
        <f t="shared" si="25"/>
        <v>2614</v>
      </c>
      <c r="O79" s="226">
        <f t="shared" si="25"/>
        <v>1428</v>
      </c>
      <c r="P79" s="226">
        <f t="shared" si="25"/>
        <v>2244</v>
      </c>
      <c r="Q79" s="226">
        <f t="shared" si="25"/>
        <v>4330</v>
      </c>
      <c r="R79" s="226">
        <f t="shared" si="25"/>
        <v>2166</v>
      </c>
      <c r="S79" s="226">
        <f t="shared" si="25"/>
        <v>4104</v>
      </c>
      <c r="T79" s="226">
        <f t="shared" si="25"/>
        <v>4436</v>
      </c>
      <c r="U79" s="226">
        <f t="shared" si="25"/>
        <v>3875</v>
      </c>
      <c r="V79" s="223">
        <f t="shared" si="25"/>
        <v>2923</v>
      </c>
      <c r="W79" s="222">
        <f t="shared" si="24"/>
        <v>91323</v>
      </c>
    </row>
    <row r="80" spans="1:23" s="107" customFormat="1" ht="15.75" customHeight="1" hidden="1">
      <c r="A80" s="101"/>
      <c r="B80" s="102" t="s">
        <v>173</v>
      </c>
      <c r="C80" s="103">
        <v>0</v>
      </c>
      <c r="D80" s="104">
        <v>0</v>
      </c>
      <c r="E80" s="103">
        <f t="shared" si="19"/>
        <v>0</v>
      </c>
      <c r="F80" s="104">
        <v>0</v>
      </c>
      <c r="G80" s="106"/>
      <c r="H80" s="85">
        <f t="shared" si="20"/>
        <v>0</v>
      </c>
      <c r="I80" s="105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06"/>
      <c r="W80" s="103">
        <f t="shared" si="24"/>
        <v>0</v>
      </c>
    </row>
    <row r="81" spans="1:24" s="107" customFormat="1" ht="15" customHeight="1">
      <c r="A81" s="101"/>
      <c r="B81" s="102" t="s">
        <v>166</v>
      </c>
      <c r="C81" s="103">
        <v>0</v>
      </c>
      <c r="D81" s="104">
        <v>0</v>
      </c>
      <c r="E81" s="103">
        <f t="shared" si="19"/>
        <v>25886</v>
      </c>
      <c r="F81" s="105">
        <v>21308</v>
      </c>
      <c r="G81" s="106">
        <v>4578</v>
      </c>
      <c r="H81" s="85">
        <f t="shared" si="20"/>
        <v>25862</v>
      </c>
      <c r="I81" s="84">
        <v>2070</v>
      </c>
      <c r="J81" s="87">
        <v>1641</v>
      </c>
      <c r="K81" s="87">
        <v>962</v>
      </c>
      <c r="L81" s="87">
        <v>2699</v>
      </c>
      <c r="M81" s="87">
        <v>2557</v>
      </c>
      <c r="N81" s="87">
        <v>1282</v>
      </c>
      <c r="O81" s="87">
        <v>730</v>
      </c>
      <c r="P81" s="87">
        <v>883</v>
      </c>
      <c r="Q81" s="87">
        <v>2722</v>
      </c>
      <c r="R81" s="87">
        <v>1597</v>
      </c>
      <c r="S81" s="87">
        <v>2208</v>
      </c>
      <c r="T81" s="87">
        <v>2657</v>
      </c>
      <c r="U81" s="87">
        <v>2074</v>
      </c>
      <c r="V81" s="87">
        <v>1780</v>
      </c>
      <c r="W81" s="103">
        <f t="shared" si="24"/>
        <v>51748</v>
      </c>
      <c r="X81" s="210"/>
    </row>
    <row r="82" spans="1:23" s="107" customFormat="1" ht="15" customHeight="1">
      <c r="A82" s="101"/>
      <c r="B82" s="102" t="s">
        <v>167</v>
      </c>
      <c r="C82" s="103">
        <v>0</v>
      </c>
      <c r="D82" s="104">
        <v>0</v>
      </c>
      <c r="E82" s="103">
        <f t="shared" si="19"/>
        <v>11194</v>
      </c>
      <c r="F82" s="105">
        <v>9573</v>
      </c>
      <c r="G82" s="106">
        <v>1621</v>
      </c>
      <c r="H82" s="85">
        <f t="shared" si="20"/>
        <v>5499</v>
      </c>
      <c r="I82" s="84">
        <v>547</v>
      </c>
      <c r="J82" s="87">
        <v>357</v>
      </c>
      <c r="K82" s="87">
        <v>180</v>
      </c>
      <c r="L82" s="87">
        <v>748</v>
      </c>
      <c r="M82" s="87">
        <v>370</v>
      </c>
      <c r="N82" s="87">
        <v>355</v>
      </c>
      <c r="O82" s="87">
        <v>171</v>
      </c>
      <c r="P82" s="87">
        <v>179</v>
      </c>
      <c r="Q82" s="87">
        <v>369</v>
      </c>
      <c r="R82" s="87">
        <v>359</v>
      </c>
      <c r="S82" s="87">
        <v>443</v>
      </c>
      <c r="T82" s="87">
        <v>531</v>
      </c>
      <c r="U82" s="87">
        <v>528</v>
      </c>
      <c r="V82" s="87">
        <v>362</v>
      </c>
      <c r="W82" s="103">
        <f t="shared" si="24"/>
        <v>16693</v>
      </c>
    </row>
    <row r="83" spans="1:23" s="107" customFormat="1" ht="26.25" customHeight="1">
      <c r="A83" s="101" t="s">
        <v>62</v>
      </c>
      <c r="B83" s="102" t="s">
        <v>192</v>
      </c>
      <c r="C83" s="103">
        <v>0</v>
      </c>
      <c r="D83" s="104">
        <v>0</v>
      </c>
      <c r="E83" s="103">
        <f t="shared" si="19"/>
        <v>7491</v>
      </c>
      <c r="F83" s="105">
        <v>4788</v>
      </c>
      <c r="G83" s="106">
        <v>2703</v>
      </c>
      <c r="H83" s="85">
        <f t="shared" si="20"/>
        <v>14170</v>
      </c>
      <c r="I83" s="84">
        <v>1130</v>
      </c>
      <c r="J83" s="87">
        <v>1027</v>
      </c>
      <c r="K83" s="87">
        <v>353</v>
      </c>
      <c r="L83" s="87">
        <v>1310</v>
      </c>
      <c r="M83" s="87">
        <v>1741</v>
      </c>
      <c r="N83" s="87">
        <v>947</v>
      </c>
      <c r="O83" s="87">
        <v>515</v>
      </c>
      <c r="P83" s="87">
        <v>1160</v>
      </c>
      <c r="Q83" s="87">
        <v>1195</v>
      </c>
      <c r="R83" s="87">
        <v>188</v>
      </c>
      <c r="S83" s="87">
        <v>1400</v>
      </c>
      <c r="T83" s="87">
        <v>1216</v>
      </c>
      <c r="U83" s="87">
        <v>1229</v>
      </c>
      <c r="V83" s="86">
        <v>759</v>
      </c>
      <c r="W83" s="103">
        <f t="shared" si="24"/>
        <v>21661</v>
      </c>
    </row>
    <row r="84" spans="1:23" s="107" customFormat="1" ht="15" customHeight="1" thickBot="1">
      <c r="A84" s="101" t="s">
        <v>70</v>
      </c>
      <c r="B84" s="102" t="s">
        <v>179</v>
      </c>
      <c r="C84" s="103">
        <v>0</v>
      </c>
      <c r="D84" s="104">
        <v>0</v>
      </c>
      <c r="E84" s="177">
        <f t="shared" si="19"/>
        <v>688</v>
      </c>
      <c r="F84" s="105">
        <v>547</v>
      </c>
      <c r="G84" s="178">
        <v>141</v>
      </c>
      <c r="H84" s="85">
        <f t="shared" si="20"/>
        <v>533</v>
      </c>
      <c r="I84" s="84">
        <v>51</v>
      </c>
      <c r="J84" s="84">
        <v>27</v>
      </c>
      <c r="K84" s="84">
        <v>41</v>
      </c>
      <c r="L84" s="84">
        <v>68</v>
      </c>
      <c r="M84" s="84">
        <v>65</v>
      </c>
      <c r="N84" s="84">
        <v>30</v>
      </c>
      <c r="O84" s="84">
        <v>12</v>
      </c>
      <c r="P84" s="84">
        <v>22</v>
      </c>
      <c r="Q84" s="84">
        <v>44</v>
      </c>
      <c r="R84" s="84">
        <v>22</v>
      </c>
      <c r="S84" s="84">
        <v>53</v>
      </c>
      <c r="T84" s="84">
        <v>32</v>
      </c>
      <c r="U84" s="84">
        <v>44</v>
      </c>
      <c r="V84" s="178">
        <v>22</v>
      </c>
      <c r="W84" s="177">
        <f t="shared" si="24"/>
        <v>1221</v>
      </c>
    </row>
    <row r="85" spans="1:23" s="107" customFormat="1" ht="27.75" customHeight="1" hidden="1">
      <c r="A85" s="101"/>
      <c r="B85" s="102" t="s">
        <v>185</v>
      </c>
      <c r="C85" s="103">
        <v>0</v>
      </c>
      <c r="D85" s="104">
        <v>0</v>
      </c>
      <c r="E85" s="177">
        <f t="shared" si="19"/>
        <v>0</v>
      </c>
      <c r="F85" s="105">
        <v>0</v>
      </c>
      <c r="G85" s="178">
        <v>0</v>
      </c>
      <c r="H85" s="85">
        <f t="shared" si="20"/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178">
        <v>0</v>
      </c>
      <c r="W85" s="177">
        <f t="shared" si="24"/>
        <v>0</v>
      </c>
    </row>
    <row r="86" spans="1:23" s="107" customFormat="1" ht="18.75" customHeight="1" hidden="1" thickBot="1">
      <c r="A86" s="101"/>
      <c r="B86" s="102" t="s">
        <v>186</v>
      </c>
      <c r="C86" s="103">
        <v>0</v>
      </c>
      <c r="D86" s="104">
        <v>0</v>
      </c>
      <c r="E86" s="103">
        <f t="shared" si="19"/>
        <v>0</v>
      </c>
      <c r="F86" s="105">
        <v>0</v>
      </c>
      <c r="G86" s="106">
        <v>0</v>
      </c>
      <c r="H86" s="191">
        <f t="shared" si="20"/>
        <v>0</v>
      </c>
      <c r="I86" s="190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85">
        <v>0</v>
      </c>
      <c r="W86" s="187">
        <f t="shared" si="24"/>
        <v>0</v>
      </c>
    </row>
    <row r="87" spans="1:23" s="24" customFormat="1" ht="18" customHeight="1" thickBot="1">
      <c r="A87" s="46"/>
      <c r="B87" s="47" t="s">
        <v>129</v>
      </c>
      <c r="C87" s="48">
        <f aca="true" t="shared" si="26" ref="C87:W87">C72+C71</f>
        <v>1608008.8</v>
      </c>
      <c r="D87" s="49">
        <f t="shared" si="26"/>
        <v>1529515.8</v>
      </c>
      <c r="E87" s="50">
        <f t="shared" si="26"/>
        <v>144143</v>
      </c>
      <c r="F87" s="51">
        <f t="shared" si="26"/>
        <v>120115</v>
      </c>
      <c r="G87" s="52">
        <f t="shared" si="26"/>
        <v>24028</v>
      </c>
      <c r="H87" s="53">
        <f t="shared" si="26"/>
        <v>110432</v>
      </c>
      <c r="I87" s="54">
        <f t="shared" si="26"/>
        <v>9627</v>
      </c>
      <c r="J87" s="55">
        <f t="shared" si="26"/>
        <v>6664</v>
      </c>
      <c r="K87" s="55">
        <f t="shared" si="26"/>
        <v>4871</v>
      </c>
      <c r="L87" s="55">
        <f t="shared" si="26"/>
        <v>10090</v>
      </c>
      <c r="M87" s="55">
        <f t="shared" si="26"/>
        <v>10528</v>
      </c>
      <c r="N87" s="55">
        <f t="shared" si="26"/>
        <v>7023</v>
      </c>
      <c r="O87" s="55">
        <f t="shared" si="26"/>
        <v>4534</v>
      </c>
      <c r="P87" s="55">
        <f t="shared" si="26"/>
        <v>7565</v>
      </c>
      <c r="Q87" s="55">
        <f t="shared" si="26"/>
        <v>8822</v>
      </c>
      <c r="R87" s="55">
        <f t="shared" si="26"/>
        <v>6245</v>
      </c>
      <c r="S87" s="55">
        <f t="shared" si="26"/>
        <v>9285</v>
      </c>
      <c r="T87" s="55">
        <f t="shared" si="26"/>
        <v>9694</v>
      </c>
      <c r="U87" s="55">
        <f t="shared" si="26"/>
        <v>8625</v>
      </c>
      <c r="V87" s="52">
        <f t="shared" si="26"/>
        <v>6859</v>
      </c>
      <c r="W87" s="50">
        <f t="shared" si="26"/>
        <v>254575</v>
      </c>
    </row>
    <row r="88" spans="1:23" s="44" customFormat="1" ht="15.75" customHeight="1">
      <c r="A88" s="129"/>
      <c r="B88" s="135" t="s">
        <v>130</v>
      </c>
      <c r="C88" s="136">
        <f>C89+C90</f>
        <v>534201</v>
      </c>
      <c r="D88" s="137">
        <f>D89+D90</f>
        <v>364385</v>
      </c>
      <c r="E88" s="131">
        <f aca="true" t="shared" si="27" ref="E88:E113">F88+G88</f>
        <v>131202</v>
      </c>
      <c r="F88" s="133">
        <f>F89+F90</f>
        <v>120062</v>
      </c>
      <c r="G88" s="138">
        <f>G89+G90</f>
        <v>11140</v>
      </c>
      <c r="H88" s="139">
        <f aca="true" t="shared" si="28" ref="H88:H114">I88+J88+K88+L88+M88+N88+O88+P88+Q88+R88+S88+T88+U88+V88</f>
        <v>38614</v>
      </c>
      <c r="I88" s="138">
        <f aca="true" t="shared" si="29" ref="I88:V88">I89+I90</f>
        <v>2830</v>
      </c>
      <c r="J88" s="138">
        <f t="shared" si="29"/>
        <v>1810</v>
      </c>
      <c r="K88" s="138">
        <f t="shared" si="29"/>
        <v>1131</v>
      </c>
      <c r="L88" s="138">
        <f t="shared" si="29"/>
        <v>3670</v>
      </c>
      <c r="M88" s="138">
        <f t="shared" si="29"/>
        <v>5120</v>
      </c>
      <c r="N88" s="138">
        <f t="shared" si="29"/>
        <v>2913</v>
      </c>
      <c r="O88" s="138">
        <f t="shared" si="29"/>
        <v>1074</v>
      </c>
      <c r="P88" s="138">
        <f t="shared" si="29"/>
        <v>2141</v>
      </c>
      <c r="Q88" s="138">
        <f t="shared" si="29"/>
        <v>3690</v>
      </c>
      <c r="R88" s="138">
        <f t="shared" si="29"/>
        <v>1155</v>
      </c>
      <c r="S88" s="138">
        <f t="shared" si="29"/>
        <v>5550</v>
      </c>
      <c r="T88" s="138">
        <f t="shared" si="29"/>
        <v>2846</v>
      </c>
      <c r="U88" s="138">
        <f t="shared" si="29"/>
        <v>3376</v>
      </c>
      <c r="V88" s="140">
        <f t="shared" si="29"/>
        <v>1308</v>
      </c>
      <c r="W88" s="131">
        <f aca="true" t="shared" si="30" ref="W88:W109">E88+H88</f>
        <v>169816</v>
      </c>
    </row>
    <row r="89" spans="1:23" s="27" customFormat="1" ht="12.75">
      <c r="A89" s="58"/>
      <c r="B89" s="59" t="s">
        <v>131</v>
      </c>
      <c r="C89" s="56">
        <f>D89+W89</f>
        <v>531978</v>
      </c>
      <c r="D89" s="60">
        <v>362309</v>
      </c>
      <c r="E89" s="56">
        <f t="shared" si="27"/>
        <v>131055</v>
      </c>
      <c r="F89" s="61">
        <v>119915</v>
      </c>
      <c r="G89" s="62">
        <v>11140</v>
      </c>
      <c r="H89" s="63">
        <f t="shared" si="28"/>
        <v>38614</v>
      </c>
      <c r="I89" s="64">
        <v>2830</v>
      </c>
      <c r="J89" s="65">
        <v>1810</v>
      </c>
      <c r="K89" s="65">
        <v>1131</v>
      </c>
      <c r="L89" s="65">
        <v>3670</v>
      </c>
      <c r="M89" s="65">
        <v>5120</v>
      </c>
      <c r="N89" s="65">
        <v>2913</v>
      </c>
      <c r="O89" s="65">
        <v>1074</v>
      </c>
      <c r="P89" s="65">
        <v>2141</v>
      </c>
      <c r="Q89" s="65">
        <v>3690</v>
      </c>
      <c r="R89" s="65">
        <v>1155</v>
      </c>
      <c r="S89" s="65">
        <v>5550</v>
      </c>
      <c r="T89" s="65">
        <v>2846</v>
      </c>
      <c r="U89" s="65">
        <v>3376</v>
      </c>
      <c r="V89" s="62">
        <v>1308</v>
      </c>
      <c r="W89" s="57">
        <f t="shared" si="30"/>
        <v>169669</v>
      </c>
    </row>
    <row r="90" spans="1:23" s="27" customFormat="1" ht="26.25">
      <c r="A90" s="58"/>
      <c r="B90" s="66" t="s">
        <v>132</v>
      </c>
      <c r="C90" s="67">
        <f>D90+W90</f>
        <v>2223</v>
      </c>
      <c r="D90" s="68">
        <v>2076</v>
      </c>
      <c r="E90" s="67">
        <f t="shared" si="27"/>
        <v>147</v>
      </c>
      <c r="F90" s="69">
        <v>147</v>
      </c>
      <c r="G90" s="70"/>
      <c r="H90" s="20">
        <f t="shared" si="28"/>
        <v>0</v>
      </c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2"/>
      <c r="W90" s="56">
        <f t="shared" si="30"/>
        <v>147</v>
      </c>
    </row>
    <row r="91" spans="1:23" s="27" customFormat="1" ht="12.75">
      <c r="A91" s="129"/>
      <c r="B91" s="130" t="s">
        <v>133</v>
      </c>
      <c r="C91" s="144">
        <f>C101+C111</f>
        <v>1051425.8</v>
      </c>
      <c r="D91" s="132">
        <f>D92+D101+D111+D112</f>
        <v>1142748.8</v>
      </c>
      <c r="E91" s="131">
        <f t="shared" si="27"/>
        <v>12941</v>
      </c>
      <c r="F91" s="161">
        <f>F92+F101+F111</f>
        <v>53</v>
      </c>
      <c r="G91" s="162">
        <f>G92+G101+G111</f>
        <v>12888</v>
      </c>
      <c r="H91" s="134">
        <f t="shared" si="28"/>
        <v>71818</v>
      </c>
      <c r="I91" s="161">
        <f aca="true" t="shared" si="31" ref="I91:V91">I92+I101+I111</f>
        <v>6797</v>
      </c>
      <c r="J91" s="212">
        <f t="shared" si="31"/>
        <v>4854</v>
      </c>
      <c r="K91" s="212">
        <f t="shared" si="31"/>
        <v>3740</v>
      </c>
      <c r="L91" s="212">
        <f t="shared" si="31"/>
        <v>6420</v>
      </c>
      <c r="M91" s="212">
        <f t="shared" si="31"/>
        <v>5408</v>
      </c>
      <c r="N91" s="212">
        <f t="shared" si="31"/>
        <v>4110</v>
      </c>
      <c r="O91" s="212">
        <f t="shared" si="31"/>
        <v>3460</v>
      </c>
      <c r="P91" s="212">
        <f t="shared" si="31"/>
        <v>5424</v>
      </c>
      <c r="Q91" s="212">
        <f t="shared" si="31"/>
        <v>5132</v>
      </c>
      <c r="R91" s="212">
        <f t="shared" si="31"/>
        <v>5090</v>
      </c>
      <c r="S91" s="212">
        <f t="shared" si="31"/>
        <v>3735</v>
      </c>
      <c r="T91" s="212">
        <f t="shared" si="31"/>
        <v>6848</v>
      </c>
      <c r="U91" s="212">
        <f t="shared" si="31"/>
        <v>5249</v>
      </c>
      <c r="V91" s="161">
        <f t="shared" si="31"/>
        <v>5551</v>
      </c>
      <c r="W91" s="131">
        <f t="shared" si="30"/>
        <v>84759</v>
      </c>
    </row>
    <row r="92" spans="1:23" s="27" customFormat="1" ht="26.25">
      <c r="A92" s="128"/>
      <c r="B92" s="124" t="s">
        <v>134</v>
      </c>
      <c r="C92" s="117" t="s">
        <v>135</v>
      </c>
      <c r="D92" s="118">
        <f>D93+D94+D95+D96+D98+D99+D100+D97</f>
        <v>91323</v>
      </c>
      <c r="E92" s="117">
        <f t="shared" si="27"/>
        <v>0</v>
      </c>
      <c r="F92" s="127">
        <f>F93+F94+F95+F96+F98+F99+F100</f>
        <v>0</v>
      </c>
      <c r="G92" s="127">
        <f>G93+G94+G95+G96+G98+G99+G100</f>
        <v>0</v>
      </c>
      <c r="H92" s="120">
        <f t="shared" si="28"/>
        <v>0</v>
      </c>
      <c r="I92" s="121">
        <f aca="true" t="shared" si="32" ref="I92:V92">I93+I94+I95+I96+I98+I99+I100</f>
        <v>0</v>
      </c>
      <c r="J92" s="121">
        <f t="shared" si="32"/>
        <v>0</v>
      </c>
      <c r="K92" s="121">
        <f t="shared" si="32"/>
        <v>0</v>
      </c>
      <c r="L92" s="121">
        <f t="shared" si="32"/>
        <v>0</v>
      </c>
      <c r="M92" s="121">
        <f t="shared" si="32"/>
        <v>0</v>
      </c>
      <c r="N92" s="121">
        <f t="shared" si="32"/>
        <v>0</v>
      </c>
      <c r="O92" s="121">
        <f t="shared" si="32"/>
        <v>0</v>
      </c>
      <c r="P92" s="121">
        <f t="shared" si="32"/>
        <v>0</v>
      </c>
      <c r="Q92" s="121">
        <f t="shared" si="32"/>
        <v>0</v>
      </c>
      <c r="R92" s="121">
        <f t="shared" si="32"/>
        <v>0</v>
      </c>
      <c r="S92" s="121">
        <f t="shared" si="32"/>
        <v>0</v>
      </c>
      <c r="T92" s="121">
        <f t="shared" si="32"/>
        <v>0</v>
      </c>
      <c r="U92" s="121">
        <f t="shared" si="32"/>
        <v>0</v>
      </c>
      <c r="V92" s="121">
        <f t="shared" si="32"/>
        <v>0</v>
      </c>
      <c r="W92" s="117">
        <f t="shared" si="30"/>
        <v>0</v>
      </c>
    </row>
    <row r="93" spans="1:23" s="107" customFormat="1" ht="13.5" hidden="1">
      <c r="A93" s="175"/>
      <c r="B93" s="81" t="s">
        <v>156</v>
      </c>
      <c r="C93" s="67" t="s">
        <v>135</v>
      </c>
      <c r="D93" s="176">
        <v>0</v>
      </c>
      <c r="E93" s="177">
        <f t="shared" si="27"/>
        <v>0</v>
      </c>
      <c r="F93" s="105">
        <v>0</v>
      </c>
      <c r="G93" s="178">
        <v>0</v>
      </c>
      <c r="H93" s="85">
        <f t="shared" si="28"/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177">
        <f t="shared" si="30"/>
        <v>0</v>
      </c>
    </row>
    <row r="94" spans="1:23" s="107" customFormat="1" ht="13.5" hidden="1">
      <c r="A94" s="175"/>
      <c r="B94" s="81" t="s">
        <v>157</v>
      </c>
      <c r="C94" s="67" t="s">
        <v>135</v>
      </c>
      <c r="D94" s="176">
        <v>0</v>
      </c>
      <c r="E94" s="177">
        <f t="shared" si="27"/>
        <v>0</v>
      </c>
      <c r="F94" s="105">
        <v>0</v>
      </c>
      <c r="G94" s="178">
        <v>0</v>
      </c>
      <c r="H94" s="85">
        <f t="shared" si="28"/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177">
        <f t="shared" si="30"/>
        <v>0</v>
      </c>
    </row>
    <row r="95" spans="1:23" s="107" customFormat="1" ht="13.5" hidden="1">
      <c r="A95" s="175"/>
      <c r="B95" s="81" t="s">
        <v>158</v>
      </c>
      <c r="C95" s="67" t="s">
        <v>135</v>
      </c>
      <c r="D95" s="176">
        <v>0</v>
      </c>
      <c r="E95" s="177">
        <f t="shared" si="27"/>
        <v>0</v>
      </c>
      <c r="F95" s="105">
        <v>0</v>
      </c>
      <c r="G95" s="178"/>
      <c r="H95" s="85">
        <f t="shared" si="28"/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178">
        <v>0</v>
      </c>
      <c r="W95" s="177">
        <f t="shared" si="30"/>
        <v>0</v>
      </c>
    </row>
    <row r="96" spans="1:23" s="107" customFormat="1" ht="13.5">
      <c r="A96" s="175"/>
      <c r="B96" s="81" t="s">
        <v>193</v>
      </c>
      <c r="C96" s="67" t="s">
        <v>135</v>
      </c>
      <c r="D96" s="176">
        <f>W83</f>
        <v>21661</v>
      </c>
      <c r="E96" s="177">
        <f t="shared" si="27"/>
        <v>0</v>
      </c>
      <c r="F96" s="105">
        <v>0</v>
      </c>
      <c r="G96" s="178">
        <v>0</v>
      </c>
      <c r="H96" s="85">
        <f t="shared" si="28"/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177">
        <f t="shared" si="30"/>
        <v>0</v>
      </c>
    </row>
    <row r="97" spans="1:23" s="107" customFormat="1" ht="13.5">
      <c r="A97" s="175"/>
      <c r="B97" s="81" t="s">
        <v>174</v>
      </c>
      <c r="C97" s="67" t="s">
        <v>135</v>
      </c>
      <c r="D97" s="176"/>
      <c r="E97" s="177">
        <f t="shared" si="27"/>
        <v>0</v>
      </c>
      <c r="F97" s="105">
        <v>0</v>
      </c>
      <c r="G97" s="178">
        <v>0</v>
      </c>
      <c r="H97" s="85">
        <f t="shared" si="28"/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177">
        <f t="shared" si="30"/>
        <v>0</v>
      </c>
    </row>
    <row r="98" spans="1:23" s="107" customFormat="1" ht="13.5">
      <c r="A98" s="175"/>
      <c r="B98" s="81" t="s">
        <v>164</v>
      </c>
      <c r="C98" s="67" t="s">
        <v>135</v>
      </c>
      <c r="D98" s="176">
        <f>W81</f>
        <v>51748</v>
      </c>
      <c r="E98" s="177">
        <f t="shared" si="27"/>
        <v>0</v>
      </c>
      <c r="F98" s="105">
        <v>0</v>
      </c>
      <c r="G98" s="178">
        <v>0</v>
      </c>
      <c r="H98" s="85">
        <f t="shared" si="28"/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177">
        <f t="shared" si="30"/>
        <v>0</v>
      </c>
    </row>
    <row r="99" spans="1:23" s="107" customFormat="1" ht="13.5">
      <c r="A99" s="175"/>
      <c r="B99" s="81" t="s">
        <v>165</v>
      </c>
      <c r="C99" s="67" t="s">
        <v>135</v>
      </c>
      <c r="D99" s="176">
        <f>W82</f>
        <v>16693</v>
      </c>
      <c r="E99" s="177">
        <f t="shared" si="27"/>
        <v>0</v>
      </c>
      <c r="F99" s="105">
        <v>0</v>
      </c>
      <c r="G99" s="178">
        <v>0</v>
      </c>
      <c r="H99" s="85">
        <f t="shared" si="28"/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177">
        <f t="shared" si="30"/>
        <v>0</v>
      </c>
    </row>
    <row r="100" spans="1:23" s="107" customFormat="1" ht="13.5">
      <c r="A100" s="175"/>
      <c r="B100" s="102" t="s">
        <v>182</v>
      </c>
      <c r="C100" s="67" t="s">
        <v>135</v>
      </c>
      <c r="D100" s="176">
        <f>W84</f>
        <v>1221</v>
      </c>
      <c r="E100" s="177">
        <f t="shared" si="27"/>
        <v>0</v>
      </c>
      <c r="F100" s="105">
        <v>0</v>
      </c>
      <c r="G100" s="178">
        <v>0</v>
      </c>
      <c r="H100" s="85">
        <f t="shared" si="28"/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177">
        <f t="shared" si="30"/>
        <v>0</v>
      </c>
    </row>
    <row r="101" spans="1:23" s="27" customFormat="1" ht="12.75">
      <c r="A101" s="123"/>
      <c r="B101" s="124" t="s">
        <v>136</v>
      </c>
      <c r="C101" s="125">
        <f>D101+D112</f>
        <v>969128.8</v>
      </c>
      <c r="D101" s="126">
        <v>923341.8</v>
      </c>
      <c r="E101" s="117">
        <f t="shared" si="27"/>
        <v>412</v>
      </c>
      <c r="F101" s="127">
        <f>F104+F105+F106+F107+F108+F109</f>
        <v>53</v>
      </c>
      <c r="G101" s="127">
        <f>G104+G105+G106+G107+G108+G109</f>
        <v>359</v>
      </c>
      <c r="H101" s="120">
        <f t="shared" si="28"/>
        <v>1348</v>
      </c>
      <c r="I101" s="127">
        <f aca="true" t="shared" si="33" ref="I101:V101">I104+I105+I106+I107+I108+I109</f>
        <v>160</v>
      </c>
      <c r="J101" s="127">
        <f t="shared" si="33"/>
        <v>62</v>
      </c>
      <c r="K101" s="127">
        <f t="shared" si="33"/>
        <v>61</v>
      </c>
      <c r="L101" s="127">
        <f t="shared" si="33"/>
        <v>152</v>
      </c>
      <c r="M101" s="127">
        <f t="shared" si="33"/>
        <v>61</v>
      </c>
      <c r="N101" s="127">
        <f t="shared" si="33"/>
        <v>63</v>
      </c>
      <c r="O101" s="127">
        <f t="shared" si="33"/>
        <v>64</v>
      </c>
      <c r="P101" s="127">
        <f t="shared" si="33"/>
        <v>61</v>
      </c>
      <c r="Q101" s="127">
        <f t="shared" si="33"/>
        <v>151</v>
      </c>
      <c r="R101" s="127">
        <f t="shared" si="33"/>
        <v>64</v>
      </c>
      <c r="S101" s="127">
        <f t="shared" si="33"/>
        <v>161</v>
      </c>
      <c r="T101" s="127">
        <f t="shared" si="33"/>
        <v>66</v>
      </c>
      <c r="U101" s="127">
        <f t="shared" si="33"/>
        <v>160</v>
      </c>
      <c r="V101" s="127">
        <f t="shared" si="33"/>
        <v>62</v>
      </c>
      <c r="W101" s="117">
        <f t="shared" si="30"/>
        <v>1760</v>
      </c>
    </row>
    <row r="102" spans="1:23" s="27" customFormat="1" ht="27" customHeight="1" hidden="1">
      <c r="A102" s="75">
        <v>207</v>
      </c>
      <c r="B102" s="71" t="s">
        <v>137</v>
      </c>
      <c r="C102" s="56">
        <f>D102+W102</f>
        <v>0</v>
      </c>
      <c r="D102" s="72">
        <v>0</v>
      </c>
      <c r="E102" s="56">
        <f t="shared" si="27"/>
        <v>0</v>
      </c>
      <c r="F102" s="73"/>
      <c r="G102" s="76"/>
      <c r="H102" s="63">
        <f t="shared" si="28"/>
        <v>0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56">
        <f t="shared" si="30"/>
        <v>0</v>
      </c>
    </row>
    <row r="103" spans="1:23" s="30" customFormat="1" ht="26.25" hidden="1">
      <c r="A103" s="77"/>
      <c r="B103" s="71" t="s">
        <v>138</v>
      </c>
      <c r="C103" s="56">
        <f>D103+W103</f>
        <v>0</v>
      </c>
      <c r="D103" s="72"/>
      <c r="E103" s="56">
        <f t="shared" si="27"/>
        <v>0</v>
      </c>
      <c r="F103" s="73"/>
      <c r="G103" s="73"/>
      <c r="H103" s="63">
        <f t="shared" si="28"/>
        <v>0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56">
        <f t="shared" si="30"/>
        <v>0</v>
      </c>
    </row>
    <row r="104" spans="1:23" s="30" customFormat="1" ht="13.5">
      <c r="A104" s="77"/>
      <c r="B104" s="81" t="s">
        <v>155</v>
      </c>
      <c r="C104" s="56" t="s">
        <v>135</v>
      </c>
      <c r="D104" s="83" t="s">
        <v>135</v>
      </c>
      <c r="E104" s="82">
        <f t="shared" si="27"/>
        <v>15</v>
      </c>
      <c r="F104" s="84">
        <v>0</v>
      </c>
      <c r="G104" s="84">
        <v>15</v>
      </c>
      <c r="H104" s="85">
        <f t="shared" si="28"/>
        <v>34</v>
      </c>
      <c r="I104" s="84">
        <v>2</v>
      </c>
      <c r="J104" s="84">
        <v>1</v>
      </c>
      <c r="K104" s="84">
        <v>1</v>
      </c>
      <c r="L104" s="84">
        <v>3</v>
      </c>
      <c r="M104" s="84">
        <v>2</v>
      </c>
      <c r="N104" s="84">
        <v>3</v>
      </c>
      <c r="O104" s="84">
        <v>1</v>
      </c>
      <c r="P104" s="84">
        <v>1</v>
      </c>
      <c r="Q104" s="84">
        <v>3</v>
      </c>
      <c r="R104" s="84">
        <v>2</v>
      </c>
      <c r="S104" s="84">
        <v>5</v>
      </c>
      <c r="T104" s="84">
        <v>3</v>
      </c>
      <c r="U104" s="84">
        <v>5</v>
      </c>
      <c r="V104" s="84">
        <v>2</v>
      </c>
      <c r="W104" s="103">
        <f t="shared" si="30"/>
        <v>49</v>
      </c>
    </row>
    <row r="105" spans="1:23" s="30" customFormat="1" ht="13.5">
      <c r="A105" s="77"/>
      <c r="B105" s="81" t="s">
        <v>159</v>
      </c>
      <c r="C105" s="211" t="s">
        <v>135</v>
      </c>
      <c r="D105" s="178" t="s">
        <v>135</v>
      </c>
      <c r="E105" s="85">
        <f t="shared" si="27"/>
        <v>340</v>
      </c>
      <c r="F105" s="84">
        <v>0</v>
      </c>
      <c r="G105" s="86">
        <v>340</v>
      </c>
      <c r="H105" s="85">
        <f t="shared" si="28"/>
        <v>1314</v>
      </c>
      <c r="I105" s="84">
        <v>158</v>
      </c>
      <c r="J105" s="87">
        <v>61</v>
      </c>
      <c r="K105" s="87">
        <v>60</v>
      </c>
      <c r="L105" s="87">
        <v>149</v>
      </c>
      <c r="M105" s="87">
        <v>59</v>
      </c>
      <c r="N105" s="87">
        <v>60</v>
      </c>
      <c r="O105" s="87">
        <v>63</v>
      </c>
      <c r="P105" s="87">
        <v>60</v>
      </c>
      <c r="Q105" s="87">
        <v>148</v>
      </c>
      <c r="R105" s="87">
        <v>62</v>
      </c>
      <c r="S105" s="87">
        <v>156</v>
      </c>
      <c r="T105" s="87">
        <v>63</v>
      </c>
      <c r="U105" s="87">
        <v>155</v>
      </c>
      <c r="V105" s="86">
        <v>60</v>
      </c>
      <c r="W105" s="85">
        <f t="shared" si="30"/>
        <v>1654</v>
      </c>
    </row>
    <row r="106" spans="1:23" s="17" customFormat="1" ht="13.5">
      <c r="A106" s="192"/>
      <c r="B106" s="81" t="s">
        <v>160</v>
      </c>
      <c r="C106" s="67" t="s">
        <v>135</v>
      </c>
      <c r="D106" s="176" t="s">
        <v>135</v>
      </c>
      <c r="E106" s="177">
        <f t="shared" si="27"/>
        <v>57</v>
      </c>
      <c r="F106" s="84">
        <v>53</v>
      </c>
      <c r="G106" s="86">
        <v>4</v>
      </c>
      <c r="H106" s="85">
        <f t="shared" si="28"/>
        <v>0</v>
      </c>
      <c r="I106" s="84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5">
        <f t="shared" si="30"/>
        <v>57</v>
      </c>
    </row>
    <row r="107" spans="1:23" s="30" customFormat="1" ht="13.5" hidden="1">
      <c r="A107" s="77"/>
      <c r="B107" s="81" t="s">
        <v>161</v>
      </c>
      <c r="C107" s="56" t="s">
        <v>135</v>
      </c>
      <c r="D107" s="83" t="s">
        <v>135</v>
      </c>
      <c r="E107" s="82">
        <f t="shared" si="27"/>
        <v>0</v>
      </c>
      <c r="F107" s="84">
        <v>0</v>
      </c>
      <c r="G107" s="86">
        <v>0</v>
      </c>
      <c r="H107" s="85">
        <f t="shared" si="28"/>
        <v>0</v>
      </c>
      <c r="I107" s="84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6">
        <v>0</v>
      </c>
      <c r="W107" s="88">
        <f t="shared" si="30"/>
        <v>0</v>
      </c>
    </row>
    <row r="108" spans="1:23" s="30" customFormat="1" ht="13.5" hidden="1">
      <c r="A108" s="77"/>
      <c r="B108" s="81" t="s">
        <v>162</v>
      </c>
      <c r="C108" s="56" t="s">
        <v>135</v>
      </c>
      <c r="D108" s="83" t="s">
        <v>135</v>
      </c>
      <c r="E108" s="82">
        <f t="shared" si="27"/>
        <v>0</v>
      </c>
      <c r="F108" s="84"/>
      <c r="G108" s="86"/>
      <c r="H108" s="85">
        <f t="shared" si="28"/>
        <v>0</v>
      </c>
      <c r="I108" s="84">
        <v>0</v>
      </c>
      <c r="J108" s="87"/>
      <c r="K108" s="87">
        <v>0</v>
      </c>
      <c r="L108" s="87">
        <v>0</v>
      </c>
      <c r="M108" s="87">
        <v>0</v>
      </c>
      <c r="N108" s="87"/>
      <c r="O108" s="87">
        <v>0</v>
      </c>
      <c r="P108" s="87"/>
      <c r="Q108" s="87">
        <v>0</v>
      </c>
      <c r="R108" s="87"/>
      <c r="S108" s="87"/>
      <c r="T108" s="87"/>
      <c r="U108" s="87"/>
      <c r="V108" s="87"/>
      <c r="W108" s="88">
        <f t="shared" si="30"/>
        <v>0</v>
      </c>
    </row>
    <row r="109" spans="1:23" s="30" customFormat="1" ht="13.5" hidden="1">
      <c r="A109" s="77"/>
      <c r="B109" s="81" t="s">
        <v>163</v>
      </c>
      <c r="C109" s="56" t="s">
        <v>135</v>
      </c>
      <c r="D109" s="83" t="s">
        <v>135</v>
      </c>
      <c r="E109" s="82">
        <f t="shared" si="27"/>
        <v>0</v>
      </c>
      <c r="F109" s="84"/>
      <c r="G109" s="86">
        <v>0</v>
      </c>
      <c r="H109" s="85">
        <f t="shared" si="28"/>
        <v>0</v>
      </c>
      <c r="I109" s="84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6">
        <v>0</v>
      </c>
      <c r="W109" s="88">
        <f t="shared" si="30"/>
        <v>0</v>
      </c>
    </row>
    <row r="110" spans="1:23" s="30" customFormat="1" ht="13.5" hidden="1">
      <c r="A110" s="75"/>
      <c r="B110" s="81" t="s">
        <v>163</v>
      </c>
      <c r="C110" s="56" t="s">
        <v>135</v>
      </c>
      <c r="D110" s="83" t="s">
        <v>135</v>
      </c>
      <c r="E110" s="82">
        <f t="shared" si="27"/>
        <v>0</v>
      </c>
      <c r="F110" s="22">
        <v>0</v>
      </c>
      <c r="G110" s="25">
        <v>0</v>
      </c>
      <c r="H110" s="85">
        <f t="shared" si="28"/>
        <v>0</v>
      </c>
      <c r="I110" s="22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5">
        <v>0</v>
      </c>
      <c r="W110" s="95"/>
    </row>
    <row r="111" spans="1:25" ht="24.75" customHeight="1">
      <c r="A111" s="115"/>
      <c r="B111" s="116" t="s">
        <v>139</v>
      </c>
      <c r="C111" s="117">
        <f>D111</f>
        <v>82297</v>
      </c>
      <c r="D111" s="118">
        <v>82297</v>
      </c>
      <c r="E111" s="117">
        <f t="shared" si="27"/>
        <v>12529</v>
      </c>
      <c r="F111" s="119">
        <f>F112+F113</f>
        <v>0</v>
      </c>
      <c r="G111" s="119">
        <f>G112+G113</f>
        <v>12529</v>
      </c>
      <c r="H111" s="120">
        <f t="shared" si="28"/>
        <v>70470</v>
      </c>
      <c r="I111" s="121">
        <f>I112+I113</f>
        <v>6637</v>
      </c>
      <c r="J111" s="122">
        <f>J112+J113</f>
        <v>4792</v>
      </c>
      <c r="K111" s="122">
        <f aca="true" t="shared" si="34" ref="K111:V111">K112+K113</f>
        <v>3679</v>
      </c>
      <c r="L111" s="122">
        <f t="shared" si="34"/>
        <v>6268</v>
      </c>
      <c r="M111" s="122">
        <f t="shared" si="34"/>
        <v>5347</v>
      </c>
      <c r="N111" s="122">
        <f t="shared" si="34"/>
        <v>4047</v>
      </c>
      <c r="O111" s="122">
        <f t="shared" si="34"/>
        <v>3396</v>
      </c>
      <c r="P111" s="122">
        <f t="shared" si="34"/>
        <v>5363</v>
      </c>
      <c r="Q111" s="122">
        <f t="shared" si="34"/>
        <v>4981</v>
      </c>
      <c r="R111" s="122">
        <f t="shared" si="34"/>
        <v>5026</v>
      </c>
      <c r="S111" s="122">
        <f t="shared" si="34"/>
        <v>3574</v>
      </c>
      <c r="T111" s="122">
        <f t="shared" si="34"/>
        <v>6782</v>
      </c>
      <c r="U111" s="122">
        <f t="shared" si="34"/>
        <v>5089</v>
      </c>
      <c r="V111" s="122">
        <f t="shared" si="34"/>
        <v>5489</v>
      </c>
      <c r="W111" s="117">
        <f>E111+H111</f>
        <v>82999</v>
      </c>
      <c r="X111" s="24"/>
      <c r="Y111" s="24"/>
    </row>
    <row r="112" spans="1:23" s="89" customFormat="1" ht="27">
      <c r="A112" s="145"/>
      <c r="B112" s="180" t="s">
        <v>191</v>
      </c>
      <c r="C112" s="146" t="s">
        <v>135</v>
      </c>
      <c r="D112" s="147">
        <v>45787</v>
      </c>
      <c r="E112" s="148">
        <f t="shared" si="27"/>
        <v>5617</v>
      </c>
      <c r="F112" s="149">
        <v>0</v>
      </c>
      <c r="G112" s="150">
        <v>5617</v>
      </c>
      <c r="H112" s="151">
        <f t="shared" si="28"/>
        <v>31595</v>
      </c>
      <c r="I112" s="152">
        <v>2976</v>
      </c>
      <c r="J112" s="153">
        <v>2148</v>
      </c>
      <c r="K112" s="153">
        <v>1649</v>
      </c>
      <c r="L112" s="153">
        <v>2810</v>
      </c>
      <c r="M112" s="153">
        <v>2397</v>
      </c>
      <c r="N112" s="153">
        <v>1814</v>
      </c>
      <c r="O112" s="153">
        <v>1523</v>
      </c>
      <c r="P112" s="153">
        <v>2405</v>
      </c>
      <c r="Q112" s="153">
        <v>2233</v>
      </c>
      <c r="R112" s="153">
        <v>2253</v>
      </c>
      <c r="S112" s="179">
        <v>1602</v>
      </c>
      <c r="T112" s="154" t="s">
        <v>207</v>
      </c>
      <c r="U112" s="154" t="s">
        <v>209</v>
      </c>
      <c r="V112" s="155" t="s">
        <v>212</v>
      </c>
      <c r="W112" s="146">
        <f>E112+H112</f>
        <v>37212</v>
      </c>
    </row>
    <row r="113" spans="1:23" s="89" customFormat="1" ht="27" thickBot="1">
      <c r="A113" s="156"/>
      <c r="B113" s="180" t="s">
        <v>140</v>
      </c>
      <c r="C113" s="157" t="s">
        <v>135</v>
      </c>
      <c r="D113" s="158" t="s">
        <v>135</v>
      </c>
      <c r="E113" s="148">
        <f t="shared" si="27"/>
        <v>6912</v>
      </c>
      <c r="F113" s="149">
        <v>0</v>
      </c>
      <c r="G113" s="159">
        <v>6912</v>
      </c>
      <c r="H113" s="160">
        <f t="shared" si="28"/>
        <v>38875</v>
      </c>
      <c r="I113" s="152">
        <v>3661</v>
      </c>
      <c r="J113" s="153">
        <v>2644</v>
      </c>
      <c r="K113" s="153">
        <v>2030</v>
      </c>
      <c r="L113" s="153">
        <v>3458</v>
      </c>
      <c r="M113" s="153">
        <v>2950</v>
      </c>
      <c r="N113" s="153">
        <v>2233</v>
      </c>
      <c r="O113" s="153">
        <v>1873</v>
      </c>
      <c r="P113" s="153">
        <v>2958</v>
      </c>
      <c r="Q113" s="153">
        <v>2748</v>
      </c>
      <c r="R113" s="153">
        <v>2773</v>
      </c>
      <c r="S113" s="179">
        <v>1972</v>
      </c>
      <c r="T113" s="154" t="s">
        <v>208</v>
      </c>
      <c r="U113" s="154" t="s">
        <v>210</v>
      </c>
      <c r="V113" s="155" t="s">
        <v>211</v>
      </c>
      <c r="W113" s="148">
        <f>E113+H113</f>
        <v>45787</v>
      </c>
    </row>
    <row r="114" spans="1:23" ht="15.75" thickBot="1">
      <c r="A114" s="142"/>
      <c r="B114" s="166" t="s">
        <v>141</v>
      </c>
      <c r="C114" s="167">
        <f>C91+C88</f>
        <v>1585626.8</v>
      </c>
      <c r="D114" s="168">
        <f>D91+D88</f>
        <v>1507133.8</v>
      </c>
      <c r="E114" s="169">
        <f>E91+E88</f>
        <v>144143</v>
      </c>
      <c r="F114" s="169">
        <f>F91+F88</f>
        <v>120115</v>
      </c>
      <c r="G114" s="213">
        <f>G91+G88</f>
        <v>24028</v>
      </c>
      <c r="H114" s="170">
        <f t="shared" si="28"/>
        <v>110432</v>
      </c>
      <c r="I114" s="169">
        <f aca="true" t="shared" si="35" ref="I114:V114">I91+I88</f>
        <v>9627</v>
      </c>
      <c r="J114" s="214">
        <f t="shared" si="35"/>
        <v>6664</v>
      </c>
      <c r="K114" s="214">
        <f t="shared" si="35"/>
        <v>4871</v>
      </c>
      <c r="L114" s="214">
        <f t="shared" si="35"/>
        <v>10090</v>
      </c>
      <c r="M114" s="214">
        <f t="shared" si="35"/>
        <v>10528</v>
      </c>
      <c r="N114" s="214">
        <f t="shared" si="35"/>
        <v>7023</v>
      </c>
      <c r="O114" s="214">
        <f t="shared" si="35"/>
        <v>4534</v>
      </c>
      <c r="P114" s="214">
        <f t="shared" si="35"/>
        <v>7565</v>
      </c>
      <c r="Q114" s="214">
        <f t="shared" si="35"/>
        <v>8822</v>
      </c>
      <c r="R114" s="214">
        <f t="shared" si="35"/>
        <v>6245</v>
      </c>
      <c r="S114" s="214">
        <f t="shared" si="35"/>
        <v>9285</v>
      </c>
      <c r="T114" s="214">
        <f t="shared" si="35"/>
        <v>9694</v>
      </c>
      <c r="U114" s="214">
        <f t="shared" si="35"/>
        <v>8625</v>
      </c>
      <c r="V114" s="213">
        <f t="shared" si="35"/>
        <v>6859</v>
      </c>
      <c r="W114" s="78">
        <f>E114+H114</f>
        <v>254575</v>
      </c>
    </row>
    <row r="115" spans="1:23" ht="15.75" thickBot="1">
      <c r="A115" s="165"/>
      <c r="B115" s="171" t="s">
        <v>142</v>
      </c>
      <c r="C115" s="143">
        <f aca="true" t="shared" si="36" ref="C115:W115">C114-C87</f>
        <v>-22382</v>
      </c>
      <c r="D115" s="143">
        <f t="shared" si="36"/>
        <v>-22382</v>
      </c>
      <c r="E115" s="143">
        <f t="shared" si="36"/>
        <v>0</v>
      </c>
      <c r="F115" s="163">
        <f t="shared" si="36"/>
        <v>0</v>
      </c>
      <c r="G115" s="164">
        <f t="shared" si="36"/>
        <v>0</v>
      </c>
      <c r="H115" s="143">
        <f t="shared" si="36"/>
        <v>0</v>
      </c>
      <c r="I115" s="163">
        <f t="shared" si="36"/>
        <v>0</v>
      </c>
      <c r="J115" s="172">
        <f t="shared" si="36"/>
        <v>0</v>
      </c>
      <c r="K115" s="172">
        <f t="shared" si="36"/>
        <v>0</v>
      </c>
      <c r="L115" s="172">
        <f t="shared" si="36"/>
        <v>0</v>
      </c>
      <c r="M115" s="172">
        <f t="shared" si="36"/>
        <v>0</v>
      </c>
      <c r="N115" s="172">
        <f t="shared" si="36"/>
        <v>0</v>
      </c>
      <c r="O115" s="172">
        <f t="shared" si="36"/>
        <v>0</v>
      </c>
      <c r="P115" s="172">
        <f t="shared" si="36"/>
        <v>0</v>
      </c>
      <c r="Q115" s="172">
        <f t="shared" si="36"/>
        <v>0</v>
      </c>
      <c r="R115" s="172">
        <f t="shared" si="36"/>
        <v>0</v>
      </c>
      <c r="S115" s="172">
        <f t="shared" si="36"/>
        <v>0</v>
      </c>
      <c r="T115" s="172">
        <f t="shared" si="36"/>
        <v>0</v>
      </c>
      <c r="U115" s="172">
        <f t="shared" si="36"/>
        <v>0</v>
      </c>
      <c r="V115" s="174">
        <f t="shared" si="36"/>
        <v>0</v>
      </c>
      <c r="W115" s="143">
        <f t="shared" si="36"/>
        <v>0</v>
      </c>
    </row>
    <row r="116" spans="3:24" ht="24" customHeight="1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6:25" ht="19.5" customHeight="1" hidden="1">
      <c r="F117">
        <f>ROUND((-F115*0.4481),0)</f>
        <v>0</v>
      </c>
      <c r="G117">
        <f>ROUND((-G115*0.44835),0)</f>
        <v>0</v>
      </c>
      <c r="I117">
        <f>ROUND((-I115*0.44835),0)</f>
        <v>0</v>
      </c>
      <c r="J117">
        <f aca="true" t="shared" si="37" ref="J117:V117">ROUND((-J115*0.44835),0)</f>
        <v>0</v>
      </c>
      <c r="K117">
        <f t="shared" si="37"/>
        <v>0</v>
      </c>
      <c r="L117">
        <f t="shared" si="37"/>
        <v>0</v>
      </c>
      <c r="M117">
        <f t="shared" si="37"/>
        <v>0</v>
      </c>
      <c r="N117">
        <f t="shared" si="37"/>
        <v>0</v>
      </c>
      <c r="O117">
        <f t="shared" si="37"/>
        <v>0</v>
      </c>
      <c r="P117">
        <f t="shared" si="37"/>
        <v>0</v>
      </c>
      <c r="Q117">
        <f t="shared" si="37"/>
        <v>0</v>
      </c>
      <c r="R117">
        <f t="shared" si="37"/>
        <v>0</v>
      </c>
      <c r="S117">
        <f t="shared" si="37"/>
        <v>0</v>
      </c>
      <c r="T117">
        <f t="shared" si="37"/>
        <v>0</v>
      </c>
      <c r="U117">
        <f t="shared" si="37"/>
        <v>0</v>
      </c>
      <c r="V117">
        <f t="shared" si="37"/>
        <v>0</v>
      </c>
      <c r="W117">
        <f>V117+U117+T117+S117+R117+Q117+P117+O117+N117+M117+L117+K117+J117+I117+G117+F117</f>
        <v>0</v>
      </c>
      <c r="X117" s="215">
        <f>-W115-X118</f>
        <v>-45787</v>
      </c>
      <c r="Y117">
        <f>100-Y118</f>
        <v>44.835</v>
      </c>
    </row>
    <row r="118" spans="6:25" ht="19.5" customHeight="1" hidden="1">
      <c r="F118" s="215">
        <f>-F115-F117</f>
        <v>0</v>
      </c>
      <c r="G118" s="215">
        <f>-G115-G117</f>
        <v>0</v>
      </c>
      <c r="H118" s="215"/>
      <c r="I118" s="215">
        <f aca="true" t="shared" si="38" ref="I118:V118">-I115-I117</f>
        <v>0</v>
      </c>
      <c r="J118" s="215">
        <f t="shared" si="38"/>
        <v>0</v>
      </c>
      <c r="K118" s="215">
        <f t="shared" si="38"/>
        <v>0</v>
      </c>
      <c r="L118" s="215">
        <f t="shared" si="38"/>
        <v>0</v>
      </c>
      <c r="M118" s="215">
        <f t="shared" si="38"/>
        <v>0</v>
      </c>
      <c r="N118" s="215">
        <f t="shared" si="38"/>
        <v>0</v>
      </c>
      <c r="O118" s="215">
        <f t="shared" si="38"/>
        <v>0</v>
      </c>
      <c r="P118" s="215">
        <f t="shared" si="38"/>
        <v>0</v>
      </c>
      <c r="Q118" s="215">
        <f t="shared" si="38"/>
        <v>0</v>
      </c>
      <c r="R118" s="215">
        <f t="shared" si="38"/>
        <v>0</v>
      </c>
      <c r="S118" s="215">
        <f t="shared" si="38"/>
        <v>0</v>
      </c>
      <c r="T118" s="215">
        <f t="shared" si="38"/>
        <v>0</v>
      </c>
      <c r="U118" s="215">
        <f t="shared" si="38"/>
        <v>0</v>
      </c>
      <c r="V118" s="215">
        <f t="shared" si="38"/>
        <v>0</v>
      </c>
      <c r="W118">
        <f>V118+U118+T118+S118+R118+Q118+P118+O118+N118+M118+L118+K118+J118+I118+G118+F118</f>
        <v>0</v>
      </c>
      <c r="X118">
        <v>45787</v>
      </c>
      <c r="Y118">
        <v>55.165</v>
      </c>
    </row>
  </sheetData>
  <mergeCells count="13">
    <mergeCell ref="M1:R1"/>
    <mergeCell ref="A1:K1"/>
    <mergeCell ref="G2:L2"/>
    <mergeCell ref="W4:W5"/>
    <mergeCell ref="C4:C5"/>
    <mergeCell ref="A3:B3"/>
    <mergeCell ref="A4:A5"/>
    <mergeCell ref="B4:B5"/>
    <mergeCell ref="D4:D5"/>
    <mergeCell ref="H4:H5"/>
    <mergeCell ref="E4:E5"/>
    <mergeCell ref="I4:V4"/>
    <mergeCell ref="F4:G4"/>
  </mergeCells>
  <printOptions/>
  <pageMargins left="0.76" right="0.21" top="0.16" bottom="0.17" header="0.16" footer="0.17"/>
  <pageSetup fitToWidth="2" fitToHeight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118"/>
  <sheetViews>
    <sheetView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6.375" style="79" customWidth="1"/>
    <col min="2" max="2" width="48.125" style="0" customWidth="1"/>
    <col min="3" max="3" width="13.125" style="0" customWidth="1"/>
    <col min="4" max="4" width="11.625" style="0" customWidth="1"/>
    <col min="5" max="5" width="10.50390625" style="0" customWidth="1"/>
    <col min="6" max="7" width="10.625" style="0" customWidth="1"/>
    <col min="8" max="8" width="10.50390625" style="0" customWidth="1"/>
    <col min="9" max="9" width="11.125" style="0" customWidth="1"/>
    <col min="10" max="10" width="7.50390625" style="0" customWidth="1"/>
    <col min="11" max="11" width="9.375" style="0" customWidth="1"/>
    <col min="12" max="12" width="9.50390625" style="0" customWidth="1"/>
    <col min="13" max="13" width="10.125" style="0" customWidth="1"/>
    <col min="14" max="15" width="9.50390625" style="0" customWidth="1"/>
    <col min="18" max="18" width="9.375" style="0" customWidth="1"/>
    <col min="19" max="19" width="9.875" style="0" customWidth="1"/>
    <col min="20" max="21" width="8.50390625" style="0" customWidth="1"/>
    <col min="22" max="22" width="10.375" style="0" customWidth="1"/>
    <col min="23" max="23" width="10.625" style="0" customWidth="1"/>
    <col min="24" max="24" width="12.125" style="0" customWidth="1"/>
  </cols>
  <sheetData>
    <row r="1" spans="1:23" ht="42.75" customHeight="1">
      <c r="A1" s="237" t="s">
        <v>221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1"/>
      <c r="M1" s="236" t="s">
        <v>0</v>
      </c>
      <c r="N1" s="236"/>
      <c r="O1" s="236"/>
      <c r="P1" s="236"/>
      <c r="Q1" s="236"/>
      <c r="R1" s="236"/>
      <c r="S1" s="1"/>
      <c r="T1" s="1"/>
      <c r="U1" s="1"/>
      <c r="V1" s="1"/>
      <c r="W1" s="1"/>
    </row>
    <row r="2" spans="1:23" ht="3.75" customHeight="1">
      <c r="A2" s="2"/>
      <c r="B2" s="2"/>
      <c r="C2" s="2"/>
      <c r="D2" s="2"/>
      <c r="E2" s="2"/>
      <c r="F2" s="2"/>
      <c r="G2" s="236"/>
      <c r="H2" s="236"/>
      <c r="I2" s="236"/>
      <c r="J2" s="236"/>
      <c r="K2" s="236"/>
      <c r="L2" s="236"/>
      <c r="M2" s="2"/>
      <c r="N2" s="1"/>
      <c r="O2" s="1"/>
      <c r="P2" s="1"/>
      <c r="Q2" s="1"/>
      <c r="R2" s="1"/>
      <c r="S2" s="1"/>
      <c r="T2" s="1"/>
      <c r="U2" s="1"/>
      <c r="V2" s="1"/>
      <c r="W2" s="1"/>
    </row>
    <row r="3" spans="1:5" ht="4.5" customHeight="1" thickBot="1">
      <c r="A3" s="242"/>
      <c r="B3" s="242"/>
      <c r="C3" s="3"/>
      <c r="D3" s="3"/>
      <c r="E3" s="3"/>
    </row>
    <row r="4" spans="1:23" ht="15.75" customHeight="1">
      <c r="A4" s="243" t="s">
        <v>1</v>
      </c>
      <c r="B4" s="245" t="s">
        <v>2</v>
      </c>
      <c r="C4" s="240" t="s">
        <v>3</v>
      </c>
      <c r="D4" s="247" t="s">
        <v>4</v>
      </c>
      <c r="E4" s="238" t="s">
        <v>5</v>
      </c>
      <c r="F4" s="249" t="s">
        <v>6</v>
      </c>
      <c r="G4" s="251"/>
      <c r="H4" s="238" t="s">
        <v>7</v>
      </c>
      <c r="I4" s="249" t="s">
        <v>8</v>
      </c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1"/>
      <c r="W4" s="238" t="s">
        <v>9</v>
      </c>
    </row>
    <row r="5" spans="1:23" ht="81.75" customHeight="1" thickBot="1">
      <c r="A5" s="244"/>
      <c r="B5" s="246"/>
      <c r="C5" s="241"/>
      <c r="D5" s="248"/>
      <c r="E5" s="239"/>
      <c r="F5" s="4" t="s">
        <v>10</v>
      </c>
      <c r="G5" s="5" t="s">
        <v>11</v>
      </c>
      <c r="H5" s="239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7" t="s">
        <v>24</v>
      </c>
      <c r="V5" s="8" t="s">
        <v>25</v>
      </c>
      <c r="W5" s="239"/>
    </row>
    <row r="6" spans="1:23" s="17" customFormat="1" ht="17.25" customHeight="1">
      <c r="A6" s="9" t="s">
        <v>26</v>
      </c>
      <c r="B6" s="10" t="s">
        <v>27</v>
      </c>
      <c r="C6" s="11">
        <f aca="true" t="shared" si="0" ref="C6:C65">D6+E6+H6</f>
        <v>167685</v>
      </c>
      <c r="D6" s="12">
        <f>D7+D8+D9+D11+D12+D13+D14+D10</f>
        <v>96699</v>
      </c>
      <c r="E6" s="11">
        <f aca="true" t="shared" si="1" ref="E6:E65">F6+G6</f>
        <v>23589</v>
      </c>
      <c r="F6" s="13">
        <f>F7+F8+F9+F11+F12+F13+F14</f>
        <v>15984</v>
      </c>
      <c r="G6" s="14">
        <f>G7+G8+G9+G11+G12+G13+G14</f>
        <v>7605</v>
      </c>
      <c r="H6" s="11">
        <f aca="true" t="shared" si="2" ref="H6:H65">I6+J6+K6+L6+M6+N6+O6+P6+Q6+R6+S6+T6+U6+V6</f>
        <v>47397</v>
      </c>
      <c r="I6" s="13">
        <f aca="true" t="shared" si="3" ref="I6:V6">I7+I8+I9+I11+I12+I13+I14</f>
        <v>3496</v>
      </c>
      <c r="J6" s="15">
        <f t="shared" si="3"/>
        <v>2944</v>
      </c>
      <c r="K6" s="15">
        <f t="shared" si="3"/>
        <v>2811</v>
      </c>
      <c r="L6" s="15">
        <f t="shared" si="3"/>
        <v>3657</v>
      </c>
      <c r="M6" s="15">
        <f t="shared" si="3"/>
        <v>3916</v>
      </c>
      <c r="N6" s="15">
        <f t="shared" si="3"/>
        <v>3320</v>
      </c>
      <c r="O6" s="15">
        <f t="shared" si="3"/>
        <v>2579</v>
      </c>
      <c r="P6" s="15">
        <f t="shared" si="3"/>
        <v>2754</v>
      </c>
      <c r="Q6" s="15">
        <f t="shared" si="3"/>
        <v>3354</v>
      </c>
      <c r="R6" s="15">
        <f t="shared" si="3"/>
        <v>3371</v>
      </c>
      <c r="S6" s="15">
        <f t="shared" si="3"/>
        <v>3721</v>
      </c>
      <c r="T6" s="15">
        <f t="shared" si="3"/>
        <v>4348</v>
      </c>
      <c r="U6" s="15">
        <f t="shared" si="3"/>
        <v>3784</v>
      </c>
      <c r="V6" s="14">
        <f t="shared" si="3"/>
        <v>3342</v>
      </c>
      <c r="W6" s="16">
        <f>E6+H6</f>
        <v>70986</v>
      </c>
    </row>
    <row r="7" spans="1:23" s="24" customFormat="1" ht="27" customHeight="1" hidden="1">
      <c r="A7" s="18" t="s">
        <v>28</v>
      </c>
      <c r="B7" s="19" t="s">
        <v>29</v>
      </c>
      <c r="C7" s="20">
        <f t="shared" si="0"/>
        <v>0</v>
      </c>
      <c r="D7" s="21"/>
      <c r="E7" s="20">
        <f t="shared" si="1"/>
        <v>0</v>
      </c>
      <c r="F7" s="22">
        <v>0</v>
      </c>
      <c r="G7" s="22">
        <v>0</v>
      </c>
      <c r="H7" s="20">
        <f t="shared" si="2"/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0">
        <f>E7+H7</f>
        <v>0</v>
      </c>
    </row>
    <row r="8" spans="1:23" s="24" customFormat="1" ht="36.75" customHeight="1">
      <c r="A8" s="18" t="s">
        <v>30</v>
      </c>
      <c r="B8" s="19" t="s">
        <v>31</v>
      </c>
      <c r="C8" s="20">
        <f t="shared" si="0"/>
        <v>3297</v>
      </c>
      <c r="D8" s="21">
        <v>3297</v>
      </c>
      <c r="E8" s="20">
        <f t="shared" si="1"/>
        <v>0</v>
      </c>
      <c r="F8" s="22">
        <v>0</v>
      </c>
      <c r="G8" s="22">
        <v>0</v>
      </c>
      <c r="H8" s="20">
        <f t="shared" si="2"/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0">
        <f>E8+H8</f>
        <v>0</v>
      </c>
    </row>
    <row r="9" spans="1:23" s="24" customFormat="1" ht="27" customHeight="1">
      <c r="A9" s="18" t="s">
        <v>32</v>
      </c>
      <c r="B9" s="19" t="s">
        <v>33</v>
      </c>
      <c r="C9" s="20">
        <f t="shared" si="0"/>
        <v>161914</v>
      </c>
      <c r="D9" s="21">
        <v>90977</v>
      </c>
      <c r="E9" s="20">
        <f t="shared" si="1"/>
        <v>23574</v>
      </c>
      <c r="F9" s="22">
        <v>15984</v>
      </c>
      <c r="G9" s="25">
        <v>7590</v>
      </c>
      <c r="H9" s="20">
        <f t="shared" si="2"/>
        <v>47363</v>
      </c>
      <c r="I9" s="22">
        <v>3494</v>
      </c>
      <c r="J9" s="26">
        <v>2943</v>
      </c>
      <c r="K9" s="26">
        <v>2810</v>
      </c>
      <c r="L9" s="26">
        <v>3654</v>
      </c>
      <c r="M9" s="26">
        <v>3914</v>
      </c>
      <c r="N9" s="26">
        <v>3317</v>
      </c>
      <c r="O9" s="26">
        <v>2578</v>
      </c>
      <c r="P9" s="26">
        <v>2753</v>
      </c>
      <c r="Q9" s="26">
        <v>3351</v>
      </c>
      <c r="R9" s="26">
        <v>3369</v>
      </c>
      <c r="S9" s="26">
        <v>3716</v>
      </c>
      <c r="T9" s="26">
        <v>4345</v>
      </c>
      <c r="U9" s="26">
        <v>3779</v>
      </c>
      <c r="V9" s="25">
        <v>3340</v>
      </c>
      <c r="W9" s="20">
        <f>H9+E9</f>
        <v>70937</v>
      </c>
    </row>
    <row r="10" spans="1:23" s="24" customFormat="1" ht="15.75" customHeight="1">
      <c r="A10" s="18" t="s">
        <v>34</v>
      </c>
      <c r="B10" s="19" t="s">
        <v>35</v>
      </c>
      <c r="C10" s="20">
        <f t="shared" si="0"/>
        <v>50</v>
      </c>
      <c r="D10" s="21">
        <v>50</v>
      </c>
      <c r="E10" s="20">
        <f t="shared" si="1"/>
        <v>0</v>
      </c>
      <c r="F10" s="22"/>
      <c r="G10" s="22"/>
      <c r="H10" s="20">
        <f t="shared" si="2"/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0">
        <f aca="true" t="shared" si="4" ref="W10:W21">E10+H10</f>
        <v>0</v>
      </c>
    </row>
    <row r="11" spans="1:23" s="24" customFormat="1" ht="17.25" customHeight="1">
      <c r="A11" s="18" t="s">
        <v>36</v>
      </c>
      <c r="B11" s="19" t="s">
        <v>37</v>
      </c>
      <c r="C11" s="20">
        <f t="shared" si="0"/>
        <v>1055</v>
      </c>
      <c r="D11" s="21">
        <v>1055</v>
      </c>
      <c r="E11" s="20">
        <f t="shared" si="1"/>
        <v>0</v>
      </c>
      <c r="F11" s="22">
        <v>0</v>
      </c>
      <c r="G11" s="22">
        <v>0</v>
      </c>
      <c r="H11" s="20">
        <f t="shared" si="2"/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0">
        <f t="shared" si="4"/>
        <v>0</v>
      </c>
    </row>
    <row r="12" spans="1:23" s="24" customFormat="1" ht="15.75" customHeight="1" hidden="1">
      <c r="A12" s="18" t="s">
        <v>38</v>
      </c>
      <c r="B12" s="19" t="s">
        <v>39</v>
      </c>
      <c r="C12" s="20">
        <f t="shared" si="0"/>
        <v>0</v>
      </c>
      <c r="D12" s="21"/>
      <c r="E12" s="20">
        <f t="shared" si="1"/>
        <v>0</v>
      </c>
      <c r="F12" s="22"/>
      <c r="G12" s="22"/>
      <c r="H12" s="20">
        <f t="shared" si="2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0">
        <f t="shared" si="4"/>
        <v>0</v>
      </c>
    </row>
    <row r="13" spans="1:23" s="23" customFormat="1" ht="15.75" customHeight="1">
      <c r="A13" s="18" t="s">
        <v>38</v>
      </c>
      <c r="B13" s="19" t="s">
        <v>40</v>
      </c>
      <c r="C13" s="20">
        <f t="shared" si="0"/>
        <v>0</v>
      </c>
      <c r="D13" s="21">
        <v>0</v>
      </c>
      <c r="E13" s="20">
        <f t="shared" si="1"/>
        <v>0</v>
      </c>
      <c r="F13" s="22">
        <v>0</v>
      </c>
      <c r="G13" s="22">
        <v>0</v>
      </c>
      <c r="H13" s="20">
        <f t="shared" si="2"/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0">
        <f t="shared" si="4"/>
        <v>0</v>
      </c>
    </row>
    <row r="14" spans="1:23" s="24" customFormat="1" ht="15" customHeight="1">
      <c r="A14" s="18" t="s">
        <v>143</v>
      </c>
      <c r="B14" s="19" t="s">
        <v>41</v>
      </c>
      <c r="C14" s="20">
        <f t="shared" si="0"/>
        <v>1369</v>
      </c>
      <c r="D14" s="21">
        <v>1320</v>
      </c>
      <c r="E14" s="20">
        <f t="shared" si="1"/>
        <v>15</v>
      </c>
      <c r="F14" s="22">
        <v>0</v>
      </c>
      <c r="G14" s="22">
        <v>15</v>
      </c>
      <c r="H14" s="20">
        <f t="shared" si="2"/>
        <v>34</v>
      </c>
      <c r="I14" s="22">
        <v>2</v>
      </c>
      <c r="J14" s="22">
        <v>1</v>
      </c>
      <c r="K14" s="22">
        <v>1</v>
      </c>
      <c r="L14" s="22">
        <v>3</v>
      </c>
      <c r="M14" s="22">
        <v>2</v>
      </c>
      <c r="N14" s="22">
        <v>3</v>
      </c>
      <c r="O14" s="22">
        <v>1</v>
      </c>
      <c r="P14" s="22">
        <v>1</v>
      </c>
      <c r="Q14" s="22">
        <v>3</v>
      </c>
      <c r="R14" s="22">
        <v>2</v>
      </c>
      <c r="S14" s="22">
        <v>5</v>
      </c>
      <c r="T14" s="22">
        <v>3</v>
      </c>
      <c r="U14" s="22">
        <v>5</v>
      </c>
      <c r="V14" s="22">
        <v>2</v>
      </c>
      <c r="W14" s="20">
        <f t="shared" si="4"/>
        <v>49</v>
      </c>
    </row>
    <row r="15" spans="1:23" s="30" customFormat="1" ht="12.75">
      <c r="A15" s="28" t="s">
        <v>42</v>
      </c>
      <c r="B15" s="29" t="s">
        <v>43</v>
      </c>
      <c r="C15" s="16">
        <f t="shared" si="0"/>
        <v>1864</v>
      </c>
      <c r="D15" s="12">
        <f>D16+D17</f>
        <v>210</v>
      </c>
      <c r="E15" s="16">
        <f t="shared" si="1"/>
        <v>340</v>
      </c>
      <c r="F15" s="13">
        <f>F16+F17</f>
        <v>0</v>
      </c>
      <c r="G15" s="14">
        <f>G16+G17</f>
        <v>340</v>
      </c>
      <c r="H15" s="193">
        <f t="shared" si="2"/>
        <v>1314</v>
      </c>
      <c r="I15" s="13">
        <f aca="true" t="shared" si="5" ref="I15:V15">I16+I17</f>
        <v>158</v>
      </c>
      <c r="J15" s="15">
        <f t="shared" si="5"/>
        <v>61</v>
      </c>
      <c r="K15" s="15">
        <f t="shared" si="5"/>
        <v>60</v>
      </c>
      <c r="L15" s="15">
        <f t="shared" si="5"/>
        <v>149</v>
      </c>
      <c r="M15" s="15">
        <f t="shared" si="5"/>
        <v>59</v>
      </c>
      <c r="N15" s="15">
        <f t="shared" si="5"/>
        <v>60</v>
      </c>
      <c r="O15" s="15">
        <f t="shared" si="5"/>
        <v>63</v>
      </c>
      <c r="P15" s="15">
        <f t="shared" si="5"/>
        <v>60</v>
      </c>
      <c r="Q15" s="15">
        <f t="shared" si="5"/>
        <v>148</v>
      </c>
      <c r="R15" s="15">
        <f t="shared" si="5"/>
        <v>62</v>
      </c>
      <c r="S15" s="15">
        <f t="shared" si="5"/>
        <v>156</v>
      </c>
      <c r="T15" s="15">
        <f t="shared" si="5"/>
        <v>63</v>
      </c>
      <c r="U15" s="15">
        <f t="shared" si="5"/>
        <v>155</v>
      </c>
      <c r="V15" s="14">
        <f t="shared" si="5"/>
        <v>60</v>
      </c>
      <c r="W15" s="16">
        <f t="shared" si="4"/>
        <v>1654</v>
      </c>
    </row>
    <row r="16" spans="1:23" s="23" customFormat="1" ht="15.75" customHeight="1">
      <c r="A16" s="18" t="s">
        <v>44</v>
      </c>
      <c r="B16" s="19" t="s">
        <v>45</v>
      </c>
      <c r="C16" s="20">
        <f t="shared" si="0"/>
        <v>1654</v>
      </c>
      <c r="D16" s="21">
        <v>0</v>
      </c>
      <c r="E16" s="20">
        <f t="shared" si="1"/>
        <v>340</v>
      </c>
      <c r="F16" s="22">
        <v>0</v>
      </c>
      <c r="G16" s="25">
        <v>340</v>
      </c>
      <c r="H16" s="20">
        <f t="shared" si="2"/>
        <v>1314</v>
      </c>
      <c r="I16" s="22">
        <v>158</v>
      </c>
      <c r="J16" s="26">
        <v>61</v>
      </c>
      <c r="K16" s="26">
        <v>60</v>
      </c>
      <c r="L16" s="26">
        <v>149</v>
      </c>
      <c r="M16" s="26">
        <v>59</v>
      </c>
      <c r="N16" s="26">
        <v>60</v>
      </c>
      <c r="O16" s="26">
        <v>63</v>
      </c>
      <c r="P16" s="26">
        <v>60</v>
      </c>
      <c r="Q16" s="26">
        <v>148</v>
      </c>
      <c r="R16" s="26">
        <v>62</v>
      </c>
      <c r="S16" s="26">
        <v>156</v>
      </c>
      <c r="T16" s="26">
        <v>63</v>
      </c>
      <c r="U16" s="26">
        <v>155</v>
      </c>
      <c r="V16" s="25">
        <v>60</v>
      </c>
      <c r="W16" s="20">
        <f t="shared" si="4"/>
        <v>1654</v>
      </c>
    </row>
    <row r="17" spans="1:23" s="23" customFormat="1" ht="15.75" customHeight="1">
      <c r="A17" s="18" t="s">
        <v>46</v>
      </c>
      <c r="B17" s="19" t="s">
        <v>47</v>
      </c>
      <c r="C17" s="20">
        <f t="shared" si="0"/>
        <v>210</v>
      </c>
      <c r="D17" s="21">
        <v>210</v>
      </c>
      <c r="E17" s="20">
        <f t="shared" si="1"/>
        <v>0</v>
      </c>
      <c r="F17" s="22"/>
      <c r="G17" s="25"/>
      <c r="H17" s="20">
        <f t="shared" si="2"/>
        <v>0</v>
      </c>
      <c r="I17" s="22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5"/>
      <c r="W17" s="20">
        <f t="shared" si="4"/>
        <v>0</v>
      </c>
    </row>
    <row r="18" spans="1:23" s="17" customFormat="1" ht="27" customHeight="1">
      <c r="A18" s="28" t="s">
        <v>48</v>
      </c>
      <c r="B18" s="29" t="s">
        <v>49</v>
      </c>
      <c r="C18" s="16">
        <f>D18+E18+H18</f>
        <v>3938</v>
      </c>
      <c r="D18" s="12">
        <f>D19+D20+D21</f>
        <v>2471</v>
      </c>
      <c r="E18" s="16">
        <f t="shared" si="1"/>
        <v>0</v>
      </c>
      <c r="F18" s="13">
        <f>F19+F20+F21</f>
        <v>0</v>
      </c>
      <c r="G18" s="14">
        <f>G19+G20+G21</f>
        <v>0</v>
      </c>
      <c r="H18" s="193">
        <f t="shared" si="2"/>
        <v>1467</v>
      </c>
      <c r="I18" s="13">
        <f aca="true" t="shared" si="6" ref="I18:V18">I19+I20+I21</f>
        <v>788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5">
        <f t="shared" si="6"/>
        <v>0</v>
      </c>
      <c r="P18" s="15">
        <f t="shared" si="6"/>
        <v>679</v>
      </c>
      <c r="Q18" s="15">
        <f t="shared" si="6"/>
        <v>0</v>
      </c>
      <c r="R18" s="15">
        <f t="shared" si="6"/>
        <v>0</v>
      </c>
      <c r="S18" s="15">
        <f t="shared" si="6"/>
        <v>0</v>
      </c>
      <c r="T18" s="15">
        <f t="shared" si="6"/>
        <v>0</v>
      </c>
      <c r="U18" s="15">
        <f t="shared" si="6"/>
        <v>0</v>
      </c>
      <c r="V18" s="15">
        <f t="shared" si="6"/>
        <v>0</v>
      </c>
      <c r="W18" s="16">
        <f t="shared" si="4"/>
        <v>1467</v>
      </c>
    </row>
    <row r="19" spans="1:23" s="24" customFormat="1" ht="15" customHeight="1">
      <c r="A19" s="18" t="s">
        <v>50</v>
      </c>
      <c r="B19" s="19" t="s">
        <v>51</v>
      </c>
      <c r="C19" s="20">
        <f>D19+E19+H19</f>
        <v>0</v>
      </c>
      <c r="D19" s="21">
        <v>0</v>
      </c>
      <c r="E19" s="20">
        <f t="shared" si="1"/>
        <v>0</v>
      </c>
      <c r="F19" s="22">
        <v>0</v>
      </c>
      <c r="G19" s="22">
        <v>0</v>
      </c>
      <c r="H19" s="20">
        <f>I19+J19+K19+L19+M19+N19+O19+P19+Q19+R19+S19+T19+U19+V19</f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0">
        <f t="shared" si="4"/>
        <v>0</v>
      </c>
    </row>
    <row r="20" spans="1:23" s="24" customFormat="1" ht="39" customHeight="1">
      <c r="A20" s="18" t="s">
        <v>52</v>
      </c>
      <c r="B20" s="19" t="s">
        <v>53</v>
      </c>
      <c r="C20" s="20">
        <f>D20+E20+H20</f>
        <v>2471</v>
      </c>
      <c r="D20" s="21">
        <v>2471</v>
      </c>
      <c r="E20" s="20">
        <f>F20+G20</f>
        <v>0</v>
      </c>
      <c r="F20" s="22">
        <v>0</v>
      </c>
      <c r="G20" s="22">
        <v>0</v>
      </c>
      <c r="H20" s="20">
        <f t="shared" si="2"/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0">
        <f t="shared" si="4"/>
        <v>0</v>
      </c>
    </row>
    <row r="21" spans="1:23" s="24" customFormat="1" ht="15" customHeight="1">
      <c r="A21" s="18" t="s">
        <v>177</v>
      </c>
      <c r="B21" s="19" t="s">
        <v>178</v>
      </c>
      <c r="C21" s="20">
        <f>D21+E21+H21</f>
        <v>1467</v>
      </c>
      <c r="D21" s="21">
        <v>0</v>
      </c>
      <c r="E21" s="20">
        <f t="shared" si="1"/>
        <v>0</v>
      </c>
      <c r="F21" s="22">
        <v>0</v>
      </c>
      <c r="G21" s="22">
        <v>0</v>
      </c>
      <c r="H21" s="20">
        <f t="shared" si="2"/>
        <v>1467</v>
      </c>
      <c r="I21" s="22">
        <v>788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679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0">
        <f t="shared" si="4"/>
        <v>1467</v>
      </c>
    </row>
    <row r="22" spans="1:23" s="17" customFormat="1" ht="15.75" customHeight="1">
      <c r="A22" s="28" t="s">
        <v>54</v>
      </c>
      <c r="B22" s="29" t="s">
        <v>55</v>
      </c>
      <c r="C22" s="31">
        <f t="shared" si="0"/>
        <v>37130</v>
      </c>
      <c r="D22" s="32">
        <f>D24+D26+D27+D25+D23+D28</f>
        <v>36950</v>
      </c>
      <c r="E22" s="31">
        <f t="shared" si="1"/>
        <v>180</v>
      </c>
      <c r="F22" s="32">
        <f>F24+F26+F27+F25+F23+F28</f>
        <v>0</v>
      </c>
      <c r="G22" s="32">
        <f>G24+G26+G27+G25+G23+G28</f>
        <v>180</v>
      </c>
      <c r="H22" s="16">
        <f t="shared" si="2"/>
        <v>0</v>
      </c>
      <c r="I22" s="13">
        <f aca="true" t="shared" si="7" ref="I22:W22">I24+I26+I27+I25+I23</f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0</v>
      </c>
      <c r="O22" s="15">
        <f t="shared" si="7"/>
        <v>0</v>
      </c>
      <c r="P22" s="15">
        <f t="shared" si="7"/>
        <v>0</v>
      </c>
      <c r="Q22" s="15">
        <f t="shared" si="7"/>
        <v>0</v>
      </c>
      <c r="R22" s="15">
        <f t="shared" si="7"/>
        <v>0</v>
      </c>
      <c r="S22" s="15">
        <f t="shared" si="7"/>
        <v>0</v>
      </c>
      <c r="T22" s="15">
        <f t="shared" si="7"/>
        <v>0</v>
      </c>
      <c r="U22" s="15">
        <f t="shared" si="7"/>
        <v>0</v>
      </c>
      <c r="V22" s="14">
        <f t="shared" si="7"/>
        <v>0</v>
      </c>
      <c r="W22" s="31">
        <f t="shared" si="7"/>
        <v>0</v>
      </c>
    </row>
    <row r="23" spans="1:23" s="23" customFormat="1" ht="15.75" customHeight="1">
      <c r="A23" s="18" t="s">
        <v>175</v>
      </c>
      <c r="B23" s="19" t="s">
        <v>176</v>
      </c>
      <c r="C23" s="20">
        <f t="shared" si="0"/>
        <v>325</v>
      </c>
      <c r="D23" s="21">
        <v>325</v>
      </c>
      <c r="E23" s="20">
        <f t="shared" si="1"/>
        <v>0</v>
      </c>
      <c r="F23" s="22"/>
      <c r="G23" s="25"/>
      <c r="H23" s="20">
        <f t="shared" si="2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0">
        <f>E23+H23</f>
        <v>0</v>
      </c>
    </row>
    <row r="24" spans="1:23" s="17" customFormat="1" ht="16.5" customHeight="1">
      <c r="A24" s="18" t="s">
        <v>56</v>
      </c>
      <c r="B24" s="19" t="s">
        <v>57</v>
      </c>
      <c r="C24" s="20">
        <f t="shared" si="0"/>
        <v>1559</v>
      </c>
      <c r="D24" s="21">
        <v>1559</v>
      </c>
      <c r="E24" s="20">
        <f t="shared" si="1"/>
        <v>0</v>
      </c>
      <c r="F24" s="22"/>
      <c r="G24" s="25"/>
      <c r="H24" s="20">
        <f t="shared" si="2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0">
        <f>E24+H24</f>
        <v>0</v>
      </c>
    </row>
    <row r="25" spans="1:23" s="17" customFormat="1" ht="16.5" customHeight="1" hidden="1">
      <c r="A25" s="18" t="s">
        <v>58</v>
      </c>
      <c r="B25" s="19" t="s">
        <v>59</v>
      </c>
      <c r="C25" s="20">
        <f t="shared" si="0"/>
        <v>0</v>
      </c>
      <c r="D25" s="21"/>
      <c r="E25" s="20">
        <f t="shared" si="1"/>
        <v>0</v>
      </c>
      <c r="F25" s="22"/>
      <c r="G25" s="25"/>
      <c r="H25" s="20">
        <f t="shared" si="2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0">
        <f>E25+H25</f>
        <v>0</v>
      </c>
    </row>
    <row r="26" spans="1:23" s="24" customFormat="1" ht="12.75">
      <c r="A26" s="18" t="s">
        <v>60</v>
      </c>
      <c r="B26" s="19" t="s">
        <v>61</v>
      </c>
      <c r="C26" s="20">
        <f t="shared" si="0"/>
        <v>7040</v>
      </c>
      <c r="D26" s="21">
        <v>7040</v>
      </c>
      <c r="E26" s="20">
        <f t="shared" si="1"/>
        <v>0</v>
      </c>
      <c r="F26" s="22"/>
      <c r="G26" s="25"/>
      <c r="H26" s="20">
        <f t="shared" si="2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0">
        <f>E26+H26</f>
        <v>0</v>
      </c>
    </row>
    <row r="27" spans="1:23" s="24" customFormat="1" ht="12.75">
      <c r="A27" s="18" t="s">
        <v>62</v>
      </c>
      <c r="B27" s="19" t="s">
        <v>63</v>
      </c>
      <c r="C27" s="20">
        <f t="shared" si="0"/>
        <v>22744</v>
      </c>
      <c r="D27" s="21">
        <v>22744</v>
      </c>
      <c r="E27" s="20">
        <f t="shared" si="1"/>
        <v>0</v>
      </c>
      <c r="F27" s="22">
        <v>0</v>
      </c>
      <c r="G27" s="25">
        <v>0</v>
      </c>
      <c r="H27" s="20">
        <f t="shared" si="2"/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0">
        <f>E27+H27</f>
        <v>0</v>
      </c>
    </row>
    <row r="28" spans="1:23" s="24" customFormat="1" ht="12.75">
      <c r="A28" s="18" t="s">
        <v>187</v>
      </c>
      <c r="B28" s="19" t="s">
        <v>188</v>
      </c>
      <c r="C28" s="20">
        <f t="shared" si="0"/>
        <v>5462</v>
      </c>
      <c r="D28" s="21">
        <v>5282</v>
      </c>
      <c r="E28" s="20">
        <f t="shared" si="1"/>
        <v>180</v>
      </c>
      <c r="F28" s="22"/>
      <c r="G28" s="25">
        <v>180</v>
      </c>
      <c r="H28" s="20">
        <f t="shared" si="2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1"/>
      <c r="W28" s="20"/>
    </row>
    <row r="29" spans="1:23" s="24" customFormat="1" ht="15" customHeight="1">
      <c r="A29" s="28" t="s">
        <v>64</v>
      </c>
      <c r="B29" s="29" t="s">
        <v>65</v>
      </c>
      <c r="C29" s="31">
        <f t="shared" si="0"/>
        <v>88716</v>
      </c>
      <c r="D29" s="32">
        <f>D30+D31+D32+D33</f>
        <v>26031</v>
      </c>
      <c r="E29" s="31">
        <f t="shared" si="1"/>
        <v>53215</v>
      </c>
      <c r="F29" s="33">
        <f>F30+F31+F32+F33</f>
        <v>48652</v>
      </c>
      <c r="G29" s="14">
        <f>G30+G31+G32+G33</f>
        <v>4563</v>
      </c>
      <c r="H29" s="16">
        <f t="shared" si="2"/>
        <v>9470</v>
      </c>
      <c r="I29" s="13">
        <f aca="true" t="shared" si="8" ref="I29:V29">I30+I31+I32+I33</f>
        <v>747</v>
      </c>
      <c r="J29" s="15">
        <f t="shared" si="8"/>
        <v>535</v>
      </c>
      <c r="K29" s="15">
        <f t="shared" si="8"/>
        <v>377</v>
      </c>
      <c r="L29" s="15">
        <f t="shared" si="8"/>
        <v>1173</v>
      </c>
      <c r="M29" s="15">
        <f t="shared" si="8"/>
        <v>870</v>
      </c>
      <c r="N29" s="15">
        <f t="shared" si="8"/>
        <v>709</v>
      </c>
      <c r="O29" s="15">
        <f t="shared" si="8"/>
        <v>395</v>
      </c>
      <c r="P29" s="15">
        <f t="shared" si="8"/>
        <v>404</v>
      </c>
      <c r="Q29" s="15">
        <f t="shared" si="8"/>
        <v>730</v>
      </c>
      <c r="R29" s="15">
        <f t="shared" si="8"/>
        <v>576</v>
      </c>
      <c r="S29" s="15">
        <f t="shared" si="8"/>
        <v>1103</v>
      </c>
      <c r="T29" s="15">
        <f t="shared" si="8"/>
        <v>794</v>
      </c>
      <c r="U29" s="15">
        <f t="shared" si="8"/>
        <v>594</v>
      </c>
      <c r="V29" s="14">
        <f t="shared" si="8"/>
        <v>463</v>
      </c>
      <c r="W29" s="31">
        <f aca="true" t="shared" si="9" ref="W29:W49">E29+H29</f>
        <v>62685</v>
      </c>
    </row>
    <row r="30" spans="1:23" s="17" customFormat="1" ht="14.25" customHeight="1">
      <c r="A30" s="18" t="s">
        <v>66</v>
      </c>
      <c r="B30" s="19" t="s">
        <v>67</v>
      </c>
      <c r="C30" s="34">
        <f t="shared" si="0"/>
        <v>885</v>
      </c>
      <c r="D30" s="35">
        <v>885</v>
      </c>
      <c r="E30" s="34">
        <f t="shared" si="1"/>
        <v>0</v>
      </c>
      <c r="F30" s="36">
        <v>0</v>
      </c>
      <c r="G30" s="25">
        <v>0</v>
      </c>
      <c r="H30" s="20">
        <f t="shared" si="2"/>
        <v>0</v>
      </c>
      <c r="I30" s="22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34">
        <f t="shared" si="9"/>
        <v>0</v>
      </c>
    </row>
    <row r="31" spans="1:23" s="24" customFormat="1" ht="14.25" customHeight="1">
      <c r="A31" s="18" t="s">
        <v>68</v>
      </c>
      <c r="B31" s="19" t="s">
        <v>69</v>
      </c>
      <c r="C31" s="34">
        <f>D31+E31+H31</f>
        <v>7260</v>
      </c>
      <c r="D31" s="35">
        <v>0</v>
      </c>
      <c r="E31" s="34">
        <f t="shared" si="1"/>
        <v>7260</v>
      </c>
      <c r="F31" s="36">
        <v>7260</v>
      </c>
      <c r="G31" s="25">
        <v>0</v>
      </c>
      <c r="H31" s="20">
        <f t="shared" si="2"/>
        <v>0</v>
      </c>
      <c r="I31" s="22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34">
        <f t="shared" si="9"/>
        <v>7260</v>
      </c>
    </row>
    <row r="32" spans="1:23" s="24" customFormat="1" ht="15" customHeight="1">
      <c r="A32" s="18" t="s">
        <v>70</v>
      </c>
      <c r="B32" s="202" t="s">
        <v>71</v>
      </c>
      <c r="C32" s="34">
        <f t="shared" si="0"/>
        <v>39232</v>
      </c>
      <c r="D32" s="35">
        <v>25146</v>
      </c>
      <c r="E32" s="34">
        <f t="shared" si="1"/>
        <v>4616</v>
      </c>
      <c r="F32" s="36">
        <v>53</v>
      </c>
      <c r="G32" s="25">
        <v>4563</v>
      </c>
      <c r="H32" s="20">
        <f t="shared" si="2"/>
        <v>9470</v>
      </c>
      <c r="I32" s="22">
        <v>747</v>
      </c>
      <c r="J32" s="26">
        <v>535</v>
      </c>
      <c r="K32" s="26">
        <v>377</v>
      </c>
      <c r="L32" s="26">
        <v>1173</v>
      </c>
      <c r="M32" s="26">
        <v>870</v>
      </c>
      <c r="N32" s="26">
        <v>709</v>
      </c>
      <c r="O32" s="26">
        <v>395</v>
      </c>
      <c r="P32" s="26">
        <v>404</v>
      </c>
      <c r="Q32" s="26">
        <v>730</v>
      </c>
      <c r="R32" s="26">
        <v>576</v>
      </c>
      <c r="S32" s="26">
        <v>1103</v>
      </c>
      <c r="T32" s="26">
        <v>794</v>
      </c>
      <c r="U32" s="26">
        <v>594</v>
      </c>
      <c r="V32" s="25">
        <v>463</v>
      </c>
      <c r="W32" s="34">
        <f t="shared" si="9"/>
        <v>14086</v>
      </c>
    </row>
    <row r="33" spans="1:23" s="24" customFormat="1" ht="25.5" customHeight="1">
      <c r="A33" s="18" t="s">
        <v>72</v>
      </c>
      <c r="B33" s="19" t="s">
        <v>73</v>
      </c>
      <c r="C33" s="34">
        <f t="shared" si="0"/>
        <v>41339</v>
      </c>
      <c r="D33" s="35">
        <v>0</v>
      </c>
      <c r="E33" s="34">
        <f t="shared" si="1"/>
        <v>41339</v>
      </c>
      <c r="F33" s="36">
        <v>41339</v>
      </c>
      <c r="G33" s="25">
        <v>0</v>
      </c>
      <c r="H33" s="20">
        <f t="shared" si="2"/>
        <v>0</v>
      </c>
      <c r="I33" s="22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5">
        <v>0</v>
      </c>
      <c r="W33" s="34">
        <f t="shared" si="9"/>
        <v>41339</v>
      </c>
    </row>
    <row r="34" spans="1:23" s="24" customFormat="1" ht="24.75" customHeight="1" hidden="1">
      <c r="A34" s="28" t="s">
        <v>74</v>
      </c>
      <c r="B34" s="29" t="s">
        <v>75</v>
      </c>
      <c r="C34" s="31">
        <f t="shared" si="0"/>
        <v>0</v>
      </c>
      <c r="D34" s="32">
        <f>D35</f>
        <v>0</v>
      </c>
      <c r="E34" s="31">
        <f t="shared" si="1"/>
        <v>0</v>
      </c>
      <c r="F34" s="33">
        <f>F35</f>
        <v>0</v>
      </c>
      <c r="G34" s="14">
        <f>G35</f>
        <v>0</v>
      </c>
      <c r="H34" s="16">
        <f t="shared" si="2"/>
        <v>0</v>
      </c>
      <c r="I34" s="13">
        <f aca="true" t="shared" si="10" ref="I34:V34">I35</f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 t="shared" si="10"/>
        <v>0</v>
      </c>
      <c r="P34" s="15">
        <f t="shared" si="10"/>
        <v>0</v>
      </c>
      <c r="Q34" s="15">
        <f t="shared" si="10"/>
        <v>0</v>
      </c>
      <c r="R34" s="15">
        <f t="shared" si="10"/>
        <v>0</v>
      </c>
      <c r="S34" s="15">
        <f t="shared" si="10"/>
        <v>0</v>
      </c>
      <c r="T34" s="15">
        <f t="shared" si="10"/>
        <v>0</v>
      </c>
      <c r="U34" s="15">
        <f t="shared" si="10"/>
        <v>0</v>
      </c>
      <c r="V34" s="14">
        <f t="shared" si="10"/>
        <v>0</v>
      </c>
      <c r="W34" s="31">
        <f t="shared" si="9"/>
        <v>0</v>
      </c>
    </row>
    <row r="35" spans="1:23" s="17" customFormat="1" ht="13.5" customHeight="1" hidden="1">
      <c r="A35" s="18" t="s">
        <v>76</v>
      </c>
      <c r="B35" s="19" t="s">
        <v>77</v>
      </c>
      <c r="C35" s="34">
        <f t="shared" si="0"/>
        <v>0</v>
      </c>
      <c r="D35" s="35">
        <v>0</v>
      </c>
      <c r="E35" s="34">
        <f t="shared" si="1"/>
        <v>0</v>
      </c>
      <c r="F35" s="36"/>
      <c r="G35" s="25"/>
      <c r="H35" s="20">
        <f t="shared" si="2"/>
        <v>0</v>
      </c>
      <c r="I35" s="22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5"/>
      <c r="W35" s="34">
        <f t="shared" si="9"/>
        <v>0</v>
      </c>
    </row>
    <row r="36" spans="1:23" s="24" customFormat="1" ht="14.25" customHeight="1">
      <c r="A36" s="28" t="s">
        <v>78</v>
      </c>
      <c r="B36" s="29" t="s">
        <v>79</v>
      </c>
      <c r="C36" s="31">
        <f t="shared" si="0"/>
        <v>821852</v>
      </c>
      <c r="D36" s="32">
        <f>D37+D38+D39+D40+D41+D42+D43+D44</f>
        <v>821012</v>
      </c>
      <c r="E36" s="31">
        <f t="shared" si="1"/>
        <v>0</v>
      </c>
      <c r="F36" s="33">
        <f>F37+F38+F39+F40+F41+F42+F43+F44</f>
        <v>0</v>
      </c>
      <c r="G36" s="14">
        <f>G37+G38+G39+G40+G41+G42+G43+G44</f>
        <v>0</v>
      </c>
      <c r="H36" s="16">
        <f t="shared" si="2"/>
        <v>840</v>
      </c>
      <c r="I36" s="13">
        <f aca="true" t="shared" si="11" ref="I36:V36">I37+I38+I39+I40+I41+I42+I43+I44</f>
        <v>60</v>
      </c>
      <c r="J36" s="15">
        <f t="shared" si="11"/>
        <v>60</v>
      </c>
      <c r="K36" s="15">
        <f t="shared" si="11"/>
        <v>60</v>
      </c>
      <c r="L36" s="15">
        <f t="shared" si="11"/>
        <v>60</v>
      </c>
      <c r="M36" s="15">
        <f t="shared" si="11"/>
        <v>60</v>
      </c>
      <c r="N36" s="15">
        <f t="shared" si="11"/>
        <v>60</v>
      </c>
      <c r="O36" s="15">
        <f t="shared" si="11"/>
        <v>60</v>
      </c>
      <c r="P36" s="15">
        <f t="shared" si="11"/>
        <v>60</v>
      </c>
      <c r="Q36" s="15">
        <f t="shared" si="11"/>
        <v>60</v>
      </c>
      <c r="R36" s="15">
        <f t="shared" si="11"/>
        <v>60</v>
      </c>
      <c r="S36" s="15">
        <f t="shared" si="11"/>
        <v>60</v>
      </c>
      <c r="T36" s="15">
        <f t="shared" si="11"/>
        <v>60</v>
      </c>
      <c r="U36" s="15">
        <f t="shared" si="11"/>
        <v>60</v>
      </c>
      <c r="V36" s="14">
        <f t="shared" si="11"/>
        <v>60</v>
      </c>
      <c r="W36" s="31">
        <f t="shared" si="9"/>
        <v>840</v>
      </c>
    </row>
    <row r="37" spans="1:23" s="17" customFormat="1" ht="12.75">
      <c r="A37" s="18" t="s">
        <v>80</v>
      </c>
      <c r="B37" s="19" t="s">
        <v>81</v>
      </c>
      <c r="C37" s="34">
        <f t="shared" si="0"/>
        <v>230104</v>
      </c>
      <c r="D37" s="35">
        <v>230104</v>
      </c>
      <c r="E37" s="34">
        <f t="shared" si="1"/>
        <v>0</v>
      </c>
      <c r="F37" s="36"/>
      <c r="G37" s="25"/>
      <c r="H37" s="20">
        <f t="shared" si="2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4">
        <f t="shared" si="9"/>
        <v>0</v>
      </c>
    </row>
    <row r="38" spans="1:23" s="23" customFormat="1" ht="12.75">
      <c r="A38" s="18" t="s">
        <v>82</v>
      </c>
      <c r="B38" s="19" t="s">
        <v>83</v>
      </c>
      <c r="C38" s="34">
        <f t="shared" si="0"/>
        <v>542579</v>
      </c>
      <c r="D38" s="35">
        <v>542579</v>
      </c>
      <c r="E38" s="34">
        <f t="shared" si="1"/>
        <v>0</v>
      </c>
      <c r="F38" s="36"/>
      <c r="G38" s="37"/>
      <c r="H38" s="20">
        <f t="shared" si="2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4">
        <f t="shared" si="9"/>
        <v>0</v>
      </c>
    </row>
    <row r="39" spans="1:23" s="23" customFormat="1" ht="12.75" hidden="1">
      <c r="A39" s="201" t="s">
        <v>84</v>
      </c>
      <c r="B39" s="195" t="s">
        <v>85</v>
      </c>
      <c r="C39" s="141">
        <f t="shared" si="0"/>
        <v>0</v>
      </c>
      <c r="D39" s="198"/>
      <c r="E39" s="141">
        <f t="shared" si="1"/>
        <v>0</v>
      </c>
      <c r="F39" s="199"/>
      <c r="G39" s="197"/>
      <c r="H39" s="134">
        <f t="shared" si="2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41">
        <f t="shared" si="9"/>
        <v>0</v>
      </c>
    </row>
    <row r="40" spans="1:23" s="23" customFormat="1" ht="12.75" hidden="1">
      <c r="A40" s="201" t="s">
        <v>86</v>
      </c>
      <c r="B40" s="195" t="s">
        <v>87</v>
      </c>
      <c r="C40" s="141">
        <f t="shared" si="0"/>
        <v>0</v>
      </c>
      <c r="D40" s="198"/>
      <c r="E40" s="141">
        <f t="shared" si="1"/>
        <v>0</v>
      </c>
      <c r="F40" s="199"/>
      <c r="G40" s="197"/>
      <c r="H40" s="134">
        <f t="shared" si="2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41">
        <f t="shared" si="9"/>
        <v>0</v>
      </c>
    </row>
    <row r="41" spans="1:23" s="23" customFormat="1" ht="12.75">
      <c r="A41" s="18" t="s">
        <v>88</v>
      </c>
      <c r="B41" s="19" t="s">
        <v>89</v>
      </c>
      <c r="C41" s="34">
        <f t="shared" si="0"/>
        <v>571</v>
      </c>
      <c r="D41" s="35">
        <v>571</v>
      </c>
      <c r="E41" s="34">
        <f t="shared" si="1"/>
        <v>0</v>
      </c>
      <c r="F41" s="36"/>
      <c r="G41" s="25"/>
      <c r="H41" s="20">
        <f t="shared" si="2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4">
        <f t="shared" si="9"/>
        <v>0</v>
      </c>
    </row>
    <row r="42" spans="1:23" s="24" customFormat="1" ht="14.25" customHeight="1" hidden="1">
      <c r="A42" s="208" t="s">
        <v>90</v>
      </c>
      <c r="B42" s="19" t="s">
        <v>91</v>
      </c>
      <c r="C42" s="34">
        <f t="shared" si="0"/>
        <v>0</v>
      </c>
      <c r="D42" s="35"/>
      <c r="E42" s="34">
        <f t="shared" si="1"/>
        <v>0</v>
      </c>
      <c r="F42" s="36"/>
      <c r="G42" s="25"/>
      <c r="H42" s="20">
        <f t="shared" si="2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4">
        <f t="shared" si="9"/>
        <v>0</v>
      </c>
    </row>
    <row r="43" spans="1:23" s="24" customFormat="1" ht="14.25" customHeight="1">
      <c r="A43" s="18" t="s">
        <v>92</v>
      </c>
      <c r="B43" s="19" t="s">
        <v>93</v>
      </c>
      <c r="C43" s="34">
        <f t="shared" si="0"/>
        <v>10464</v>
      </c>
      <c r="D43" s="35">
        <v>9624</v>
      </c>
      <c r="E43" s="34">
        <f t="shared" si="1"/>
        <v>0</v>
      </c>
      <c r="F43" s="36">
        <v>0</v>
      </c>
      <c r="G43" s="25">
        <v>0</v>
      </c>
      <c r="H43" s="20">
        <f t="shared" si="2"/>
        <v>840</v>
      </c>
      <c r="I43" s="22">
        <v>60</v>
      </c>
      <c r="J43" s="22">
        <v>60</v>
      </c>
      <c r="K43" s="22">
        <v>60</v>
      </c>
      <c r="L43" s="22">
        <v>60</v>
      </c>
      <c r="M43" s="22">
        <v>60</v>
      </c>
      <c r="N43" s="22">
        <v>60</v>
      </c>
      <c r="O43" s="22">
        <v>60</v>
      </c>
      <c r="P43" s="22">
        <v>60</v>
      </c>
      <c r="Q43" s="22">
        <v>60</v>
      </c>
      <c r="R43" s="22">
        <v>60</v>
      </c>
      <c r="S43" s="22">
        <v>60</v>
      </c>
      <c r="T43" s="22">
        <v>60</v>
      </c>
      <c r="U43" s="22">
        <v>60</v>
      </c>
      <c r="V43" s="22">
        <v>60</v>
      </c>
      <c r="W43" s="34">
        <f t="shared" si="9"/>
        <v>840</v>
      </c>
    </row>
    <row r="44" spans="1:23" s="24" customFormat="1" ht="12.75">
      <c r="A44" s="18" t="s">
        <v>94</v>
      </c>
      <c r="B44" s="19" t="s">
        <v>95</v>
      </c>
      <c r="C44" s="34">
        <f t="shared" si="0"/>
        <v>38134</v>
      </c>
      <c r="D44" s="35">
        <v>38134</v>
      </c>
      <c r="E44" s="34">
        <f t="shared" si="1"/>
        <v>0</v>
      </c>
      <c r="F44" s="36"/>
      <c r="G44" s="25"/>
      <c r="H44" s="20">
        <f t="shared" si="2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09">
        <f t="shared" si="9"/>
        <v>0</v>
      </c>
    </row>
    <row r="45" spans="1:23" s="23" customFormat="1" ht="24.75" customHeight="1">
      <c r="A45" s="28" t="s">
        <v>96</v>
      </c>
      <c r="B45" s="29" t="s">
        <v>97</v>
      </c>
      <c r="C45" s="31">
        <f t="shared" si="0"/>
        <v>110360</v>
      </c>
      <c r="D45" s="32">
        <f>D46+D47+D48+D49+D50</f>
        <v>94288</v>
      </c>
      <c r="E45" s="31">
        <f t="shared" si="1"/>
        <v>13744</v>
      </c>
      <c r="F45" s="33">
        <f>F46+F47+F48+F49</f>
        <v>12182</v>
      </c>
      <c r="G45" s="14">
        <f>G46+G47+G48+G49</f>
        <v>1562</v>
      </c>
      <c r="H45" s="16">
        <f t="shared" si="2"/>
        <v>2328</v>
      </c>
      <c r="I45" s="13">
        <f aca="true" t="shared" si="12" ref="I45:V45">I46+I47+I48+I49</f>
        <v>30</v>
      </c>
      <c r="J45" s="15">
        <f t="shared" si="12"/>
        <v>16</v>
      </c>
      <c r="K45" s="15">
        <f t="shared" si="12"/>
        <v>6</v>
      </c>
      <c r="L45" s="15">
        <f t="shared" si="12"/>
        <v>232</v>
      </c>
      <c r="M45" s="15">
        <f t="shared" si="12"/>
        <v>21</v>
      </c>
      <c r="N45" s="15">
        <f t="shared" si="12"/>
        <v>240</v>
      </c>
      <c r="O45" s="15">
        <f t="shared" si="12"/>
        <v>10</v>
      </c>
      <c r="P45" s="15">
        <f t="shared" si="12"/>
        <v>1368</v>
      </c>
      <c r="Q45" s="15">
        <f t="shared" si="12"/>
        <v>188</v>
      </c>
      <c r="R45" s="15">
        <f t="shared" si="12"/>
        <v>14</v>
      </c>
      <c r="S45" s="15">
        <f t="shared" si="12"/>
        <v>15</v>
      </c>
      <c r="T45" s="15">
        <f t="shared" si="12"/>
        <v>18</v>
      </c>
      <c r="U45" s="15">
        <f t="shared" si="12"/>
        <v>158</v>
      </c>
      <c r="V45" s="14">
        <f t="shared" si="12"/>
        <v>12</v>
      </c>
      <c r="W45" s="31">
        <f t="shared" si="9"/>
        <v>16072</v>
      </c>
    </row>
    <row r="46" spans="1:23" s="17" customFormat="1" ht="14.25" customHeight="1">
      <c r="A46" s="18" t="s">
        <v>98</v>
      </c>
      <c r="B46" s="19" t="s">
        <v>99</v>
      </c>
      <c r="C46" s="34">
        <f t="shared" si="0"/>
        <v>86181</v>
      </c>
      <c r="D46" s="35">
        <v>73465</v>
      </c>
      <c r="E46" s="34">
        <f t="shared" si="1"/>
        <v>10388</v>
      </c>
      <c r="F46" s="36">
        <v>8826</v>
      </c>
      <c r="G46" s="37">
        <v>1562</v>
      </c>
      <c r="H46" s="20">
        <f t="shared" si="2"/>
        <v>2328</v>
      </c>
      <c r="I46" s="22">
        <v>30</v>
      </c>
      <c r="J46" s="26">
        <v>16</v>
      </c>
      <c r="K46" s="26">
        <v>6</v>
      </c>
      <c r="L46" s="26">
        <v>232</v>
      </c>
      <c r="M46" s="26">
        <v>21</v>
      </c>
      <c r="N46" s="26">
        <v>240</v>
      </c>
      <c r="O46" s="26">
        <v>10</v>
      </c>
      <c r="P46" s="26">
        <v>1368</v>
      </c>
      <c r="Q46" s="26">
        <v>188</v>
      </c>
      <c r="R46" s="26">
        <v>14</v>
      </c>
      <c r="S46" s="26">
        <v>15</v>
      </c>
      <c r="T46" s="26">
        <v>18</v>
      </c>
      <c r="U46" s="26">
        <v>158</v>
      </c>
      <c r="V46" s="25">
        <v>12</v>
      </c>
      <c r="W46" s="34">
        <f t="shared" si="9"/>
        <v>12716</v>
      </c>
    </row>
    <row r="47" spans="1:23" s="23" customFormat="1" ht="12.75" customHeight="1">
      <c r="A47" s="18" t="s">
        <v>100</v>
      </c>
      <c r="B47" s="19" t="s">
        <v>101</v>
      </c>
      <c r="C47" s="34">
        <f t="shared" si="0"/>
        <v>3356</v>
      </c>
      <c r="D47" s="35">
        <v>0</v>
      </c>
      <c r="E47" s="34">
        <f t="shared" si="1"/>
        <v>3356</v>
      </c>
      <c r="F47" s="36">
        <v>3356</v>
      </c>
      <c r="G47" s="25">
        <v>0</v>
      </c>
      <c r="H47" s="20">
        <f t="shared" si="2"/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34">
        <f t="shared" si="9"/>
        <v>3356</v>
      </c>
    </row>
    <row r="48" spans="1:23" s="200" customFormat="1" ht="14.25" customHeight="1" hidden="1">
      <c r="A48" s="194" t="s">
        <v>102</v>
      </c>
      <c r="B48" s="195" t="s">
        <v>103</v>
      </c>
      <c r="C48" s="141">
        <f t="shared" si="0"/>
        <v>0</v>
      </c>
      <c r="D48" s="198"/>
      <c r="E48" s="141">
        <f t="shared" si="1"/>
        <v>0</v>
      </c>
      <c r="F48" s="199"/>
      <c r="G48" s="197"/>
      <c r="H48" s="134">
        <f t="shared" si="2"/>
        <v>0</v>
      </c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41">
        <f t="shared" si="9"/>
        <v>0</v>
      </c>
    </row>
    <row r="49" spans="1:23" s="24" customFormat="1" ht="18" customHeight="1">
      <c r="A49" s="18" t="s">
        <v>171</v>
      </c>
      <c r="B49" s="19" t="s">
        <v>172</v>
      </c>
      <c r="C49" s="34">
        <f t="shared" si="0"/>
        <v>20823</v>
      </c>
      <c r="D49" s="35">
        <v>20823</v>
      </c>
      <c r="E49" s="34">
        <f t="shared" si="1"/>
        <v>0</v>
      </c>
      <c r="F49" s="36">
        <v>0</v>
      </c>
      <c r="G49" s="25">
        <v>0</v>
      </c>
      <c r="H49" s="20">
        <f t="shared" si="2"/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34">
        <f t="shared" si="9"/>
        <v>0</v>
      </c>
    </row>
    <row r="50" spans="1:23" s="200" customFormat="1" ht="30" customHeight="1" hidden="1">
      <c r="A50" s="194" t="s">
        <v>183</v>
      </c>
      <c r="B50" s="195" t="s">
        <v>184</v>
      </c>
      <c r="C50" s="141">
        <f t="shared" si="0"/>
        <v>0</v>
      </c>
      <c r="D50" s="198"/>
      <c r="E50" s="141">
        <f t="shared" si="1"/>
        <v>0</v>
      </c>
      <c r="F50" s="199">
        <v>0</v>
      </c>
      <c r="G50" s="197">
        <v>0</v>
      </c>
      <c r="H50" s="134">
        <f t="shared" si="2"/>
        <v>0</v>
      </c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41"/>
    </row>
    <row r="51" spans="1:23" s="24" customFormat="1" ht="24" customHeight="1" hidden="1">
      <c r="A51" s="28" t="s">
        <v>104</v>
      </c>
      <c r="B51" s="29" t="s">
        <v>145</v>
      </c>
      <c r="C51" s="31">
        <f t="shared" si="0"/>
        <v>0</v>
      </c>
      <c r="D51" s="32">
        <f>D52+D53+D55+D56+D54</f>
        <v>0</v>
      </c>
      <c r="E51" s="31">
        <f t="shared" si="1"/>
        <v>0</v>
      </c>
      <c r="F51" s="33">
        <f>F52+F53+F55+F56</f>
        <v>0</v>
      </c>
      <c r="G51" s="14">
        <f>G52+G53+G55+G56</f>
        <v>0</v>
      </c>
      <c r="H51" s="16">
        <f t="shared" si="2"/>
        <v>0</v>
      </c>
      <c r="I51" s="13">
        <f aca="true" t="shared" si="13" ref="I51:V51">I52+I53+I55+I56</f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 t="shared" si="13"/>
        <v>0</v>
      </c>
      <c r="P51" s="15">
        <f t="shared" si="13"/>
        <v>0</v>
      </c>
      <c r="Q51" s="15">
        <f t="shared" si="13"/>
        <v>0</v>
      </c>
      <c r="R51" s="15">
        <f t="shared" si="13"/>
        <v>0</v>
      </c>
      <c r="S51" s="15">
        <f t="shared" si="13"/>
        <v>0</v>
      </c>
      <c r="T51" s="15">
        <f t="shared" si="13"/>
        <v>0</v>
      </c>
      <c r="U51" s="15">
        <f t="shared" si="13"/>
        <v>0</v>
      </c>
      <c r="V51" s="15">
        <f t="shared" si="13"/>
        <v>0</v>
      </c>
      <c r="W51" s="31">
        <f aca="true" t="shared" si="14" ref="W51:W65">E51+H51</f>
        <v>0</v>
      </c>
    </row>
    <row r="52" spans="1:23" s="17" customFormat="1" ht="15.75" customHeight="1" hidden="1">
      <c r="A52" s="18" t="s">
        <v>105</v>
      </c>
      <c r="B52" s="19" t="s">
        <v>106</v>
      </c>
      <c r="C52" s="34">
        <f t="shared" si="0"/>
        <v>0</v>
      </c>
      <c r="D52" s="35"/>
      <c r="E52" s="34">
        <f t="shared" si="1"/>
        <v>0</v>
      </c>
      <c r="F52" s="36">
        <v>0</v>
      </c>
      <c r="G52" s="25">
        <v>0</v>
      </c>
      <c r="H52" s="20">
        <f t="shared" si="2"/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34">
        <f t="shared" si="14"/>
        <v>0</v>
      </c>
    </row>
    <row r="53" spans="1:23" s="24" customFormat="1" ht="14.25" customHeight="1" hidden="1">
      <c r="A53" s="18" t="s">
        <v>107</v>
      </c>
      <c r="B53" s="19" t="s">
        <v>108</v>
      </c>
      <c r="C53" s="34">
        <f t="shared" si="0"/>
        <v>0</v>
      </c>
      <c r="D53" s="35"/>
      <c r="E53" s="34">
        <f t="shared" si="1"/>
        <v>0</v>
      </c>
      <c r="F53" s="36">
        <v>0</v>
      </c>
      <c r="G53" s="25">
        <v>0</v>
      </c>
      <c r="H53" s="20">
        <f t="shared" si="2"/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34">
        <f t="shared" si="14"/>
        <v>0</v>
      </c>
    </row>
    <row r="54" spans="1:23" s="24" customFormat="1" ht="16.5" customHeight="1" hidden="1">
      <c r="A54" s="18" t="s">
        <v>109</v>
      </c>
      <c r="B54" s="19" t="s">
        <v>110</v>
      </c>
      <c r="C54" s="34">
        <f t="shared" si="0"/>
        <v>0</v>
      </c>
      <c r="D54" s="35"/>
      <c r="E54" s="34">
        <f t="shared" si="1"/>
        <v>0</v>
      </c>
      <c r="F54" s="36">
        <v>0</v>
      </c>
      <c r="G54" s="25">
        <v>0</v>
      </c>
      <c r="H54" s="20">
        <f t="shared" si="2"/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34">
        <f t="shared" si="14"/>
        <v>0</v>
      </c>
    </row>
    <row r="55" spans="1:23" s="24" customFormat="1" ht="16.5" customHeight="1" hidden="1">
      <c r="A55" s="18" t="s">
        <v>111</v>
      </c>
      <c r="B55" s="19" t="s">
        <v>112</v>
      </c>
      <c r="C55" s="34">
        <f t="shared" si="0"/>
        <v>0</v>
      </c>
      <c r="D55" s="35"/>
      <c r="E55" s="34">
        <f t="shared" si="1"/>
        <v>0</v>
      </c>
      <c r="F55" s="36"/>
      <c r="G55" s="25">
        <v>0</v>
      </c>
      <c r="H55" s="20">
        <f t="shared" si="2"/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34">
        <f t="shared" si="14"/>
        <v>0</v>
      </c>
    </row>
    <row r="56" spans="1:23" s="24" customFormat="1" ht="24" customHeight="1" hidden="1">
      <c r="A56" s="18" t="s">
        <v>144</v>
      </c>
      <c r="B56" s="19" t="s">
        <v>113</v>
      </c>
      <c r="C56" s="34">
        <f t="shared" si="0"/>
        <v>0</v>
      </c>
      <c r="D56" s="35">
        <v>0</v>
      </c>
      <c r="E56" s="34">
        <f t="shared" si="1"/>
        <v>0</v>
      </c>
      <c r="F56" s="36">
        <v>0</v>
      </c>
      <c r="G56" s="25">
        <v>0</v>
      </c>
      <c r="H56" s="20">
        <f t="shared" si="2"/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34">
        <f t="shared" si="14"/>
        <v>0</v>
      </c>
    </row>
    <row r="57" spans="1:23" s="24" customFormat="1" ht="23.25" customHeight="1">
      <c r="A57" s="28" t="s">
        <v>114</v>
      </c>
      <c r="B57" s="29" t="s">
        <v>115</v>
      </c>
      <c r="C57" s="80">
        <f t="shared" si="0"/>
        <v>372940.8</v>
      </c>
      <c r="D57" s="38">
        <f>D58+D59+D60+D61+D62</f>
        <v>372409.8</v>
      </c>
      <c r="E57" s="31">
        <f t="shared" si="1"/>
        <v>162</v>
      </c>
      <c r="F57" s="33">
        <f>F58+F59+F60+F61+F62</f>
        <v>141</v>
      </c>
      <c r="G57" s="14">
        <f>G58+G59+G60+G61+G62</f>
        <v>21</v>
      </c>
      <c r="H57" s="16">
        <f t="shared" si="2"/>
        <v>369</v>
      </c>
      <c r="I57" s="13">
        <f aca="true" t="shared" si="15" ref="I57:V57">I58+I59+I60+I61+I62</f>
        <v>155</v>
      </c>
      <c r="J57" s="15">
        <f t="shared" si="15"/>
        <v>0</v>
      </c>
      <c r="K57" s="15">
        <f t="shared" si="15"/>
        <v>21</v>
      </c>
      <c r="L57" s="15">
        <f t="shared" si="15"/>
        <v>21</v>
      </c>
      <c r="M57" s="15">
        <f t="shared" si="15"/>
        <v>0</v>
      </c>
      <c r="N57" s="15">
        <f t="shared" si="15"/>
        <v>21</v>
      </c>
      <c r="O57" s="15">
        <f t="shared" si="15"/>
        <v>0</v>
      </c>
      <c r="P57" s="15">
        <f t="shared" si="15"/>
        <v>0</v>
      </c>
      <c r="Q57" s="15">
        <f t="shared" si="15"/>
        <v>21</v>
      </c>
      <c r="R57" s="15">
        <f t="shared" si="15"/>
        <v>0</v>
      </c>
      <c r="S57" s="15">
        <f t="shared" si="15"/>
        <v>130</v>
      </c>
      <c r="T57" s="15">
        <f t="shared" si="15"/>
        <v>0</v>
      </c>
      <c r="U57" s="15">
        <f t="shared" si="15"/>
        <v>0</v>
      </c>
      <c r="V57" s="14">
        <f t="shared" si="15"/>
        <v>0</v>
      </c>
      <c r="W57" s="31">
        <f t="shared" si="14"/>
        <v>531</v>
      </c>
    </row>
    <row r="58" spans="1:23" s="17" customFormat="1" ht="12.75">
      <c r="A58" s="18" t="s">
        <v>116</v>
      </c>
      <c r="B58" s="19" t="s">
        <v>117</v>
      </c>
      <c r="C58" s="34">
        <f t="shared" si="0"/>
        <v>2937</v>
      </c>
      <c r="D58" s="35">
        <v>2406</v>
      </c>
      <c r="E58" s="34">
        <f t="shared" si="1"/>
        <v>162</v>
      </c>
      <c r="F58" s="36">
        <v>141</v>
      </c>
      <c r="G58" s="25">
        <v>21</v>
      </c>
      <c r="H58" s="20">
        <f t="shared" si="2"/>
        <v>369</v>
      </c>
      <c r="I58" s="22">
        <v>155</v>
      </c>
      <c r="J58" s="22">
        <v>0</v>
      </c>
      <c r="K58" s="22">
        <v>21</v>
      </c>
      <c r="L58" s="22">
        <v>21</v>
      </c>
      <c r="M58" s="22">
        <v>0</v>
      </c>
      <c r="N58" s="22">
        <v>21</v>
      </c>
      <c r="O58" s="22">
        <v>0</v>
      </c>
      <c r="P58" s="22">
        <v>0</v>
      </c>
      <c r="Q58" s="22">
        <v>21</v>
      </c>
      <c r="R58" s="22">
        <v>0</v>
      </c>
      <c r="S58" s="22">
        <v>130</v>
      </c>
      <c r="T58" s="22">
        <v>0</v>
      </c>
      <c r="U58" s="22">
        <v>0</v>
      </c>
      <c r="V58" s="22">
        <v>0</v>
      </c>
      <c r="W58" s="34">
        <f t="shared" si="14"/>
        <v>531</v>
      </c>
    </row>
    <row r="59" spans="1:23" s="24" customFormat="1" ht="12.75">
      <c r="A59" s="18" t="s">
        <v>118</v>
      </c>
      <c r="B59" s="19" t="s">
        <v>119</v>
      </c>
      <c r="C59" s="34">
        <f t="shared" si="0"/>
        <v>63077</v>
      </c>
      <c r="D59" s="35">
        <v>63077</v>
      </c>
      <c r="E59" s="34">
        <f t="shared" si="1"/>
        <v>0</v>
      </c>
      <c r="F59" s="36"/>
      <c r="G59" s="25"/>
      <c r="H59" s="20">
        <f t="shared" si="2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4">
        <f t="shared" si="14"/>
        <v>0</v>
      </c>
    </row>
    <row r="60" spans="1:23" s="24" customFormat="1" ht="14.25" customHeight="1">
      <c r="A60" s="18" t="s">
        <v>120</v>
      </c>
      <c r="B60" s="19" t="s">
        <v>121</v>
      </c>
      <c r="C60" s="34">
        <f t="shared" si="0"/>
        <v>229185</v>
      </c>
      <c r="D60" s="35">
        <v>229185</v>
      </c>
      <c r="E60" s="34">
        <f t="shared" si="1"/>
        <v>0</v>
      </c>
      <c r="F60" s="36"/>
      <c r="G60" s="25"/>
      <c r="H60" s="20">
        <f t="shared" si="2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34">
        <f t="shared" si="14"/>
        <v>0</v>
      </c>
    </row>
    <row r="61" spans="1:23" s="24" customFormat="1" ht="15" customHeight="1">
      <c r="A61" s="18" t="s">
        <v>122</v>
      </c>
      <c r="B61" s="19" t="s">
        <v>123</v>
      </c>
      <c r="C61" s="34">
        <f t="shared" si="0"/>
        <v>62078</v>
      </c>
      <c r="D61" s="35">
        <v>62078</v>
      </c>
      <c r="E61" s="34">
        <f t="shared" si="1"/>
        <v>0</v>
      </c>
      <c r="F61" s="36"/>
      <c r="G61" s="25"/>
      <c r="H61" s="20">
        <f t="shared" si="2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34">
        <f t="shared" si="14"/>
        <v>0</v>
      </c>
    </row>
    <row r="62" spans="1:23" s="24" customFormat="1" ht="15" customHeight="1">
      <c r="A62" s="204" t="s">
        <v>124</v>
      </c>
      <c r="B62" s="205" t="s">
        <v>125</v>
      </c>
      <c r="C62" s="206">
        <f t="shared" si="0"/>
        <v>15663.8</v>
      </c>
      <c r="D62" s="207">
        <v>15663.8</v>
      </c>
      <c r="E62" s="34">
        <f t="shared" si="1"/>
        <v>0</v>
      </c>
      <c r="F62" s="36"/>
      <c r="G62" s="25"/>
      <c r="H62" s="20">
        <f t="shared" si="2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34">
        <f t="shared" si="14"/>
        <v>0</v>
      </c>
    </row>
    <row r="63" spans="1:23" s="24" customFormat="1" ht="24" customHeight="1">
      <c r="A63" s="28" t="s">
        <v>146</v>
      </c>
      <c r="B63" s="29" t="s">
        <v>112</v>
      </c>
      <c r="C63" s="16">
        <f t="shared" si="0"/>
        <v>14055</v>
      </c>
      <c r="D63" s="12">
        <f>D64+D65</f>
        <v>2373</v>
      </c>
      <c r="E63" s="16">
        <f t="shared" si="1"/>
        <v>10803</v>
      </c>
      <c r="F63" s="13">
        <f>F64+F65</f>
        <v>10081</v>
      </c>
      <c r="G63" s="14">
        <f>G64+G65</f>
        <v>722</v>
      </c>
      <c r="H63" s="193">
        <f t="shared" si="2"/>
        <v>879</v>
      </c>
      <c r="I63" s="13">
        <f aca="true" t="shared" si="16" ref="I63:V63">I64+I65</f>
        <v>0</v>
      </c>
      <c r="J63" s="15">
        <f t="shared" si="16"/>
        <v>0</v>
      </c>
      <c r="K63" s="15">
        <f t="shared" si="16"/>
        <v>0</v>
      </c>
      <c r="L63" s="15">
        <f t="shared" si="16"/>
        <v>0</v>
      </c>
      <c r="M63" s="15">
        <f t="shared" si="16"/>
        <v>879</v>
      </c>
      <c r="N63" s="15">
        <f t="shared" si="16"/>
        <v>0</v>
      </c>
      <c r="O63" s="15">
        <f t="shared" si="16"/>
        <v>0</v>
      </c>
      <c r="P63" s="15">
        <f t="shared" si="16"/>
        <v>0</v>
      </c>
      <c r="Q63" s="15">
        <f t="shared" si="16"/>
        <v>0</v>
      </c>
      <c r="R63" s="15">
        <f t="shared" si="16"/>
        <v>0</v>
      </c>
      <c r="S63" s="15">
        <f t="shared" si="16"/>
        <v>0</v>
      </c>
      <c r="T63" s="15">
        <f t="shared" si="16"/>
        <v>0</v>
      </c>
      <c r="U63" s="15">
        <f t="shared" si="16"/>
        <v>0</v>
      </c>
      <c r="V63" s="14">
        <f t="shared" si="16"/>
        <v>0</v>
      </c>
      <c r="W63" s="16">
        <f t="shared" si="14"/>
        <v>11682</v>
      </c>
    </row>
    <row r="64" spans="1:23" s="17" customFormat="1" ht="15.75" customHeight="1">
      <c r="A64" s="18" t="s">
        <v>147</v>
      </c>
      <c r="B64" s="19" t="s">
        <v>148</v>
      </c>
      <c r="C64" s="34">
        <f>D64+E64+H64</f>
        <v>14055</v>
      </c>
      <c r="D64" s="35">
        <v>2373</v>
      </c>
      <c r="E64" s="34">
        <f t="shared" si="1"/>
        <v>10803</v>
      </c>
      <c r="F64" s="36">
        <f>9997+84</f>
        <v>10081</v>
      </c>
      <c r="G64" s="25">
        <v>722</v>
      </c>
      <c r="H64" s="20">
        <f t="shared" si="2"/>
        <v>879</v>
      </c>
      <c r="I64" s="22">
        <v>0</v>
      </c>
      <c r="J64" s="22">
        <v>0</v>
      </c>
      <c r="K64" s="22">
        <v>0</v>
      </c>
      <c r="L64" s="22">
        <v>0</v>
      </c>
      <c r="M64" s="22">
        <v>879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34">
        <f t="shared" si="14"/>
        <v>11682</v>
      </c>
    </row>
    <row r="65" spans="1:23" s="17" customFormat="1" ht="15.75" customHeight="1">
      <c r="A65" s="18" t="s">
        <v>180</v>
      </c>
      <c r="B65" s="19" t="s">
        <v>181</v>
      </c>
      <c r="C65" s="34">
        <f t="shared" si="0"/>
        <v>0</v>
      </c>
      <c r="D65" s="35">
        <v>0</v>
      </c>
      <c r="E65" s="34">
        <f t="shared" si="1"/>
        <v>0</v>
      </c>
      <c r="F65" s="36">
        <v>0</v>
      </c>
      <c r="G65" s="25">
        <v>0</v>
      </c>
      <c r="H65" s="20">
        <f t="shared" si="2"/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34">
        <f t="shared" si="14"/>
        <v>0</v>
      </c>
    </row>
    <row r="66" spans="1:23" s="24" customFormat="1" ht="15" customHeight="1">
      <c r="A66" s="28" t="s">
        <v>152</v>
      </c>
      <c r="B66" s="29" t="s">
        <v>154</v>
      </c>
      <c r="C66" s="31">
        <f>C67+C68</f>
        <v>2115</v>
      </c>
      <c r="D66" s="31">
        <f aca="true" t="shared" si="17" ref="D66:W66">D67+D68</f>
        <v>0</v>
      </c>
      <c r="E66" s="31">
        <f t="shared" si="17"/>
        <v>2115</v>
      </c>
      <c r="F66" s="216">
        <f t="shared" si="17"/>
        <v>2115</v>
      </c>
      <c r="G66" s="217">
        <f t="shared" si="17"/>
        <v>0</v>
      </c>
      <c r="H66" s="31">
        <f t="shared" si="17"/>
        <v>0</v>
      </c>
      <c r="I66" s="216">
        <f t="shared" si="17"/>
        <v>0</v>
      </c>
      <c r="J66" s="219">
        <f t="shared" si="17"/>
        <v>0</v>
      </c>
      <c r="K66" s="219">
        <f t="shared" si="17"/>
        <v>0</v>
      </c>
      <c r="L66" s="219">
        <f t="shared" si="17"/>
        <v>0</v>
      </c>
      <c r="M66" s="219">
        <f t="shared" si="17"/>
        <v>0</v>
      </c>
      <c r="N66" s="219">
        <f t="shared" si="17"/>
        <v>0</v>
      </c>
      <c r="O66" s="219">
        <f t="shared" si="17"/>
        <v>0</v>
      </c>
      <c r="P66" s="219">
        <f t="shared" si="17"/>
        <v>0</v>
      </c>
      <c r="Q66" s="219">
        <f t="shared" si="17"/>
        <v>0</v>
      </c>
      <c r="R66" s="219">
        <f t="shared" si="17"/>
        <v>0</v>
      </c>
      <c r="S66" s="219">
        <f t="shared" si="17"/>
        <v>0</v>
      </c>
      <c r="T66" s="219">
        <f t="shared" si="17"/>
        <v>0</v>
      </c>
      <c r="U66" s="219">
        <f t="shared" si="17"/>
        <v>0</v>
      </c>
      <c r="V66" s="218">
        <f t="shared" si="17"/>
        <v>0</v>
      </c>
      <c r="W66" s="31">
        <f t="shared" si="17"/>
        <v>2115</v>
      </c>
    </row>
    <row r="67" spans="1:23" s="17" customFormat="1" ht="15.75" customHeight="1">
      <c r="A67" s="18" t="s">
        <v>153</v>
      </c>
      <c r="B67" s="19" t="s">
        <v>103</v>
      </c>
      <c r="C67" s="34">
        <f>D67+E67+H67</f>
        <v>2115</v>
      </c>
      <c r="D67" s="35">
        <v>0</v>
      </c>
      <c r="E67" s="34">
        <f>F67+G67</f>
        <v>2115</v>
      </c>
      <c r="F67" s="36">
        <v>2115</v>
      </c>
      <c r="G67" s="25">
        <v>0</v>
      </c>
      <c r="H67" s="20">
        <f>I67+J67+K67+L67+M67+N67+O67+P67+Q67+R67+S67+T67+U67+V67</f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34">
        <f>E67+H67</f>
        <v>2115</v>
      </c>
    </row>
    <row r="68" spans="1:23" s="17" customFormat="1" ht="15.75" customHeight="1">
      <c r="A68" s="18" t="s">
        <v>189</v>
      </c>
      <c r="B68" s="19" t="s">
        <v>190</v>
      </c>
      <c r="C68" s="34">
        <f>D68+E68+H68</f>
        <v>0</v>
      </c>
      <c r="D68" s="35">
        <v>0</v>
      </c>
      <c r="E68" s="34">
        <f>F68+G68</f>
        <v>0</v>
      </c>
      <c r="F68" s="36">
        <v>0</v>
      </c>
      <c r="G68" s="25">
        <v>0</v>
      </c>
      <c r="H68" s="20">
        <f>I68+J68+K68+L68+M68+N68+O68+P68+Q68+R68+S68+T68+U68+V68</f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1">
        <v>0</v>
      </c>
      <c r="W68" s="34">
        <f>E68+H68</f>
        <v>0</v>
      </c>
    </row>
    <row r="69" spans="1:23" s="24" customFormat="1" ht="14.25" customHeight="1">
      <c r="A69" s="28" t="s">
        <v>149</v>
      </c>
      <c r="B69" s="29" t="s">
        <v>39</v>
      </c>
      <c r="C69" s="31">
        <f aca="true" t="shared" si="18" ref="C69:W69">C70</f>
        <v>0</v>
      </c>
      <c r="D69" s="32">
        <f t="shared" si="18"/>
        <v>0</v>
      </c>
      <c r="E69" s="31">
        <f t="shared" si="18"/>
        <v>0</v>
      </c>
      <c r="F69" s="33">
        <f t="shared" si="18"/>
        <v>0</v>
      </c>
      <c r="G69" s="14">
        <f t="shared" si="18"/>
        <v>0</v>
      </c>
      <c r="H69" s="16">
        <f t="shared" si="18"/>
        <v>0</v>
      </c>
      <c r="I69" s="13">
        <f t="shared" si="18"/>
        <v>0</v>
      </c>
      <c r="J69" s="15">
        <f t="shared" si="18"/>
        <v>0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 t="shared" si="18"/>
        <v>0</v>
      </c>
      <c r="O69" s="15">
        <f t="shared" si="18"/>
        <v>0</v>
      </c>
      <c r="P69" s="15">
        <f t="shared" si="18"/>
        <v>0</v>
      </c>
      <c r="Q69" s="15">
        <f t="shared" si="18"/>
        <v>0</v>
      </c>
      <c r="R69" s="15">
        <f t="shared" si="18"/>
        <v>0</v>
      </c>
      <c r="S69" s="15">
        <f t="shared" si="18"/>
        <v>0</v>
      </c>
      <c r="T69" s="15">
        <f t="shared" si="18"/>
        <v>0</v>
      </c>
      <c r="U69" s="15">
        <f t="shared" si="18"/>
        <v>0</v>
      </c>
      <c r="V69" s="14">
        <f t="shared" si="18"/>
        <v>0</v>
      </c>
      <c r="W69" s="31">
        <f t="shared" si="18"/>
        <v>0</v>
      </c>
    </row>
    <row r="70" spans="1:23" s="24" customFormat="1" ht="27" customHeight="1" thickBot="1">
      <c r="A70" s="18" t="s">
        <v>150</v>
      </c>
      <c r="B70" s="19" t="s">
        <v>151</v>
      </c>
      <c r="C70" s="34">
        <f>D70+E70+H70</f>
        <v>0</v>
      </c>
      <c r="D70" s="35">
        <v>0</v>
      </c>
      <c r="E70" s="34">
        <f aca="true" t="shared" si="19" ref="E70:E86">F70+G70</f>
        <v>0</v>
      </c>
      <c r="F70" s="36"/>
      <c r="G70" s="25"/>
      <c r="H70" s="20">
        <f aca="true" t="shared" si="20" ref="H70:H86">I70+J70+K70+L70+M70+N70+O70+P70+Q70+R70+S70+T70+U70+V70</f>
        <v>0</v>
      </c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34">
        <f>E70+H70</f>
        <v>0</v>
      </c>
    </row>
    <row r="71" spans="1:23" s="24" customFormat="1" ht="17.25" customHeight="1" thickBot="1">
      <c r="A71" s="39"/>
      <c r="B71" s="40" t="s">
        <v>126</v>
      </c>
      <c r="C71" s="90">
        <f>D71+E71+H71</f>
        <v>1620655.8</v>
      </c>
      <c r="D71" s="91">
        <f>D69+D66+D63+D57+D51+D45+D36+D29+D22+D18+D15+D6</f>
        <v>1452443.8</v>
      </c>
      <c r="E71" s="92">
        <f t="shared" si="19"/>
        <v>104148</v>
      </c>
      <c r="F71" s="91">
        <f>F69+F66+F63+F57+F51+F45+F36+F29+F22+F18+F15+F6</f>
        <v>89155</v>
      </c>
      <c r="G71" s="93">
        <f>G69+G66+G63+G57+G51+G45+G36+G29+G22+G18+G15+G6</f>
        <v>14993</v>
      </c>
      <c r="H71" s="94">
        <f t="shared" si="20"/>
        <v>64064</v>
      </c>
      <c r="I71" s="97">
        <f aca="true" t="shared" si="21" ref="I71:V71">I69+I66+I63+I57+I51+I45+I36+I29+I22+I18+I15+I6</f>
        <v>5434</v>
      </c>
      <c r="J71" s="98">
        <f t="shared" si="21"/>
        <v>3616</v>
      </c>
      <c r="K71" s="98">
        <f t="shared" si="21"/>
        <v>3335</v>
      </c>
      <c r="L71" s="98">
        <f t="shared" si="21"/>
        <v>5292</v>
      </c>
      <c r="M71" s="98">
        <f t="shared" si="21"/>
        <v>5805</v>
      </c>
      <c r="N71" s="98">
        <f t="shared" si="21"/>
        <v>4410</v>
      </c>
      <c r="O71" s="98">
        <f t="shared" si="21"/>
        <v>3107</v>
      </c>
      <c r="P71" s="98">
        <f t="shared" si="21"/>
        <v>5325</v>
      </c>
      <c r="Q71" s="98">
        <f t="shared" si="21"/>
        <v>4501</v>
      </c>
      <c r="R71" s="98">
        <f t="shared" si="21"/>
        <v>4083</v>
      </c>
      <c r="S71" s="98">
        <f t="shared" si="21"/>
        <v>5185</v>
      </c>
      <c r="T71" s="98">
        <f t="shared" si="21"/>
        <v>5283</v>
      </c>
      <c r="U71" s="98">
        <f t="shared" si="21"/>
        <v>4751</v>
      </c>
      <c r="V71" s="99">
        <f t="shared" si="21"/>
        <v>3937</v>
      </c>
      <c r="W71" s="109">
        <f>E71+H71</f>
        <v>168212</v>
      </c>
    </row>
    <row r="72" spans="1:23" s="44" customFormat="1" ht="15.75" customHeight="1">
      <c r="A72" s="41">
        <v>1400</v>
      </c>
      <c r="B72" s="42" t="s">
        <v>127</v>
      </c>
      <c r="C72" s="43">
        <f>C74+C77+C86</f>
        <v>0</v>
      </c>
      <c r="D72" s="32">
        <f>D73+D77+D78+D79+D76</f>
        <v>83125</v>
      </c>
      <c r="E72" s="43">
        <f t="shared" si="19"/>
        <v>45861</v>
      </c>
      <c r="F72" s="32">
        <f>F74+F77+F78+F79</f>
        <v>36671</v>
      </c>
      <c r="G72" s="100">
        <f>G74+G77+G78+G79</f>
        <v>9190</v>
      </c>
      <c r="H72" s="43">
        <f t="shared" si="20"/>
        <v>46968</v>
      </c>
      <c r="I72" s="188">
        <f aca="true" t="shared" si="22" ref="I72:W72">I74+I77+I78+I79</f>
        <v>3874</v>
      </c>
      <c r="J72" s="110">
        <f t="shared" si="22"/>
        <v>3135</v>
      </c>
      <c r="K72" s="110">
        <f t="shared" si="22"/>
        <v>1572</v>
      </c>
      <c r="L72" s="110">
        <f t="shared" si="22"/>
        <v>4942</v>
      </c>
      <c r="M72" s="110">
        <f t="shared" si="22"/>
        <v>4854</v>
      </c>
      <c r="N72" s="110">
        <f t="shared" si="22"/>
        <v>2663</v>
      </c>
      <c r="O72" s="110">
        <f t="shared" si="22"/>
        <v>1472</v>
      </c>
      <c r="P72" s="110">
        <f t="shared" si="22"/>
        <v>2303</v>
      </c>
      <c r="Q72" s="110">
        <f t="shared" si="22"/>
        <v>4393</v>
      </c>
      <c r="R72" s="110">
        <f t="shared" si="22"/>
        <v>2178</v>
      </c>
      <c r="S72" s="110">
        <f t="shared" si="22"/>
        <v>4178</v>
      </c>
      <c r="T72" s="110">
        <f t="shared" si="22"/>
        <v>4501</v>
      </c>
      <c r="U72" s="110">
        <f t="shared" si="22"/>
        <v>3939</v>
      </c>
      <c r="V72" s="182">
        <f t="shared" si="22"/>
        <v>2964</v>
      </c>
      <c r="W72" s="43">
        <f t="shared" si="22"/>
        <v>92829</v>
      </c>
    </row>
    <row r="73" spans="1:23" s="112" customFormat="1" ht="25.5" customHeight="1">
      <c r="A73" s="111">
        <v>1401</v>
      </c>
      <c r="B73" s="19" t="s">
        <v>170</v>
      </c>
      <c r="C73" s="34">
        <v>0</v>
      </c>
      <c r="D73" s="35">
        <f>D74+D75</f>
        <v>81365</v>
      </c>
      <c r="E73" s="34">
        <f t="shared" si="19"/>
        <v>0</v>
      </c>
      <c r="F73" s="35">
        <f>F74+F75</f>
        <v>0</v>
      </c>
      <c r="G73" s="108">
        <f>G74+G75</f>
        <v>0</v>
      </c>
      <c r="H73" s="95">
        <f t="shared" si="20"/>
        <v>0</v>
      </c>
      <c r="I73" s="36">
        <f aca="true" t="shared" si="23" ref="I73:V73">I74+I75</f>
        <v>0</v>
      </c>
      <c r="J73" s="45">
        <f t="shared" si="23"/>
        <v>0</v>
      </c>
      <c r="K73" s="45">
        <f t="shared" si="23"/>
        <v>0</v>
      </c>
      <c r="L73" s="45">
        <f t="shared" si="23"/>
        <v>0</v>
      </c>
      <c r="M73" s="45">
        <f t="shared" si="23"/>
        <v>0</v>
      </c>
      <c r="N73" s="45">
        <f t="shared" si="23"/>
        <v>0</v>
      </c>
      <c r="O73" s="45">
        <f t="shared" si="23"/>
        <v>0</v>
      </c>
      <c r="P73" s="45">
        <f t="shared" si="23"/>
        <v>0</v>
      </c>
      <c r="Q73" s="45">
        <f t="shared" si="23"/>
        <v>0</v>
      </c>
      <c r="R73" s="45">
        <f t="shared" si="23"/>
        <v>0</v>
      </c>
      <c r="S73" s="45">
        <f t="shared" si="23"/>
        <v>0</v>
      </c>
      <c r="T73" s="45">
        <f t="shared" si="23"/>
        <v>0</v>
      </c>
      <c r="U73" s="45">
        <f t="shared" si="23"/>
        <v>0</v>
      </c>
      <c r="V73" s="37">
        <f t="shared" si="23"/>
        <v>0</v>
      </c>
      <c r="W73" s="186"/>
    </row>
    <row r="74" spans="1:23" s="114" customFormat="1" ht="27" customHeight="1">
      <c r="A74" s="101"/>
      <c r="B74" s="102" t="s">
        <v>168</v>
      </c>
      <c r="C74" s="103">
        <v>0</v>
      </c>
      <c r="D74" s="104">
        <f>W113</f>
        <v>45787</v>
      </c>
      <c r="E74" s="103">
        <f t="shared" si="19"/>
        <v>0</v>
      </c>
      <c r="F74" s="105">
        <f>'[1]г.В'!Z68</f>
        <v>0</v>
      </c>
      <c r="G74" s="106">
        <f>'[1]ураз'!Z68</f>
        <v>0</v>
      </c>
      <c r="H74" s="88">
        <f t="shared" si="20"/>
        <v>0</v>
      </c>
      <c r="I74" s="189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>
        <v>0</v>
      </c>
      <c r="T74" s="113">
        <v>0</v>
      </c>
      <c r="U74" s="113">
        <v>0</v>
      </c>
      <c r="V74" s="183">
        <v>0</v>
      </c>
      <c r="W74" s="177">
        <f aca="true" t="shared" si="24" ref="W74:W86">E74+H74</f>
        <v>0</v>
      </c>
    </row>
    <row r="75" spans="1:23" s="114" customFormat="1" ht="27" customHeight="1">
      <c r="A75" s="101"/>
      <c r="B75" s="102" t="s">
        <v>169</v>
      </c>
      <c r="C75" s="103">
        <v>0</v>
      </c>
      <c r="D75" s="104">
        <f>W112</f>
        <v>35578</v>
      </c>
      <c r="E75" s="103">
        <f t="shared" si="19"/>
        <v>0</v>
      </c>
      <c r="F75" s="105">
        <v>0</v>
      </c>
      <c r="G75" s="106">
        <v>0</v>
      </c>
      <c r="H75" s="88">
        <f t="shared" si="20"/>
        <v>0</v>
      </c>
      <c r="I75" s="189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83">
        <v>0</v>
      </c>
      <c r="W75" s="103">
        <f t="shared" si="24"/>
        <v>0</v>
      </c>
    </row>
    <row r="76" spans="1:23" s="114" customFormat="1" ht="27" customHeight="1">
      <c r="A76" s="18" t="s">
        <v>143</v>
      </c>
      <c r="B76" s="19" t="s">
        <v>196</v>
      </c>
      <c r="C76" s="34">
        <v>0</v>
      </c>
      <c r="D76" s="104">
        <v>49</v>
      </c>
      <c r="E76" s="34">
        <f t="shared" si="19"/>
        <v>0</v>
      </c>
      <c r="F76" s="105">
        <v>0</v>
      </c>
      <c r="G76" s="106">
        <v>0</v>
      </c>
      <c r="H76" s="20">
        <f t="shared" si="20"/>
        <v>0</v>
      </c>
      <c r="I76" s="189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>
        <v>0</v>
      </c>
      <c r="T76" s="113">
        <v>0</v>
      </c>
      <c r="U76" s="113">
        <v>0</v>
      </c>
      <c r="V76" s="183">
        <v>0</v>
      </c>
      <c r="W76" s="34">
        <f t="shared" si="24"/>
        <v>0</v>
      </c>
    </row>
    <row r="77" spans="1:23" s="24" customFormat="1" ht="25.5" customHeight="1">
      <c r="A77" s="18" t="s">
        <v>44</v>
      </c>
      <c r="B77" s="19" t="s">
        <v>194</v>
      </c>
      <c r="C77" s="34">
        <v>0</v>
      </c>
      <c r="D77" s="35">
        <v>1654</v>
      </c>
      <c r="E77" s="34">
        <f t="shared" si="19"/>
        <v>0</v>
      </c>
      <c r="F77" s="36">
        <v>0</v>
      </c>
      <c r="G77" s="37">
        <v>0</v>
      </c>
      <c r="H77" s="20">
        <f t="shared" si="20"/>
        <v>0</v>
      </c>
      <c r="I77" s="69">
        <v>0</v>
      </c>
      <c r="J77" s="96">
        <v>0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  <c r="P77" s="96">
        <v>0</v>
      </c>
      <c r="Q77" s="96">
        <v>0</v>
      </c>
      <c r="R77" s="96">
        <v>0</v>
      </c>
      <c r="S77" s="96">
        <v>0</v>
      </c>
      <c r="T77" s="96">
        <v>0</v>
      </c>
      <c r="U77" s="96">
        <v>0</v>
      </c>
      <c r="V77" s="184">
        <v>0</v>
      </c>
      <c r="W77" s="34">
        <f t="shared" si="24"/>
        <v>0</v>
      </c>
    </row>
    <row r="78" spans="1:23" s="24" customFormat="1" ht="26.25" customHeight="1">
      <c r="A78" s="18" t="s">
        <v>70</v>
      </c>
      <c r="B78" s="19" t="s">
        <v>195</v>
      </c>
      <c r="C78" s="34">
        <v>0</v>
      </c>
      <c r="D78" s="35">
        <v>57</v>
      </c>
      <c r="E78" s="34">
        <f t="shared" si="19"/>
        <v>0</v>
      </c>
      <c r="F78" s="36">
        <v>0</v>
      </c>
      <c r="G78" s="37">
        <v>0</v>
      </c>
      <c r="H78" s="20">
        <f t="shared" si="20"/>
        <v>0</v>
      </c>
      <c r="I78" s="69">
        <v>0</v>
      </c>
      <c r="J78" s="96">
        <v>0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  <c r="P78" s="96">
        <v>0</v>
      </c>
      <c r="Q78" s="96">
        <v>0</v>
      </c>
      <c r="R78" s="96">
        <v>0</v>
      </c>
      <c r="S78" s="96">
        <v>0</v>
      </c>
      <c r="T78" s="96">
        <v>0</v>
      </c>
      <c r="U78" s="96">
        <v>0</v>
      </c>
      <c r="V78" s="184">
        <v>0</v>
      </c>
      <c r="W78" s="34">
        <f t="shared" si="24"/>
        <v>0</v>
      </c>
    </row>
    <row r="79" spans="1:23" s="24" customFormat="1" ht="15.75" customHeight="1">
      <c r="A79" s="221"/>
      <c r="B79" s="220" t="s">
        <v>128</v>
      </c>
      <c r="C79" s="222">
        <v>0</v>
      </c>
      <c r="D79" s="223">
        <f>D80+D81+D82+D83+D84+D85+D86</f>
        <v>0</v>
      </c>
      <c r="E79" s="222">
        <f t="shared" si="19"/>
        <v>45861</v>
      </c>
      <c r="F79" s="223">
        <f>F80+F81+F82+F83+F84+F85+F86</f>
        <v>36671</v>
      </c>
      <c r="G79" s="224">
        <f>G80+G81+G82+G83+G84+G85+G86</f>
        <v>9190</v>
      </c>
      <c r="H79" s="225">
        <f t="shared" si="20"/>
        <v>46968</v>
      </c>
      <c r="I79" s="223">
        <f aca="true" t="shared" si="25" ref="I79:V79">I80+I81+I82+I83+I84+I85+I86</f>
        <v>3874</v>
      </c>
      <c r="J79" s="226">
        <f t="shared" si="25"/>
        <v>3135</v>
      </c>
      <c r="K79" s="226">
        <f t="shared" si="25"/>
        <v>1572</v>
      </c>
      <c r="L79" s="226">
        <f t="shared" si="25"/>
        <v>4942</v>
      </c>
      <c r="M79" s="226">
        <f t="shared" si="25"/>
        <v>4854</v>
      </c>
      <c r="N79" s="226">
        <f t="shared" si="25"/>
        <v>2663</v>
      </c>
      <c r="O79" s="226">
        <f t="shared" si="25"/>
        <v>1472</v>
      </c>
      <c r="P79" s="226">
        <f t="shared" si="25"/>
        <v>2303</v>
      </c>
      <c r="Q79" s="226">
        <f t="shared" si="25"/>
        <v>4393</v>
      </c>
      <c r="R79" s="226">
        <f t="shared" si="25"/>
        <v>2178</v>
      </c>
      <c r="S79" s="226">
        <f t="shared" si="25"/>
        <v>4178</v>
      </c>
      <c r="T79" s="226">
        <f t="shared" si="25"/>
        <v>4501</v>
      </c>
      <c r="U79" s="226">
        <f t="shared" si="25"/>
        <v>3939</v>
      </c>
      <c r="V79" s="223">
        <f t="shared" si="25"/>
        <v>2964</v>
      </c>
      <c r="W79" s="222">
        <f t="shared" si="24"/>
        <v>92829</v>
      </c>
    </row>
    <row r="80" spans="1:23" s="107" customFormat="1" ht="15.75" customHeight="1" hidden="1">
      <c r="A80" s="101"/>
      <c r="B80" s="102" t="s">
        <v>173</v>
      </c>
      <c r="C80" s="103">
        <v>0</v>
      </c>
      <c r="D80" s="104">
        <v>0</v>
      </c>
      <c r="E80" s="103">
        <f t="shared" si="19"/>
        <v>0</v>
      </c>
      <c r="F80" s="104">
        <v>0</v>
      </c>
      <c r="G80" s="106"/>
      <c r="H80" s="85">
        <f t="shared" si="20"/>
        <v>0</v>
      </c>
      <c r="I80" s="105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06"/>
      <c r="W80" s="103">
        <f t="shared" si="24"/>
        <v>0</v>
      </c>
    </row>
    <row r="81" spans="1:24" s="107" customFormat="1" ht="15" customHeight="1">
      <c r="A81" s="101"/>
      <c r="B81" s="102" t="s">
        <v>166</v>
      </c>
      <c r="C81" s="103">
        <v>0</v>
      </c>
      <c r="D81" s="104">
        <v>0</v>
      </c>
      <c r="E81" s="103">
        <f t="shared" si="19"/>
        <v>26151</v>
      </c>
      <c r="F81" s="105">
        <v>21573</v>
      </c>
      <c r="G81" s="106">
        <v>4578</v>
      </c>
      <c r="H81" s="85">
        <f t="shared" si="20"/>
        <v>26015</v>
      </c>
      <c r="I81" s="84">
        <v>2085</v>
      </c>
      <c r="J81" s="87">
        <v>1671</v>
      </c>
      <c r="K81" s="87">
        <v>977</v>
      </c>
      <c r="L81" s="87">
        <v>2744</v>
      </c>
      <c r="M81" s="87">
        <v>2587</v>
      </c>
      <c r="N81" s="87">
        <v>1282</v>
      </c>
      <c r="O81" s="87">
        <v>747</v>
      </c>
      <c r="P81" s="87">
        <v>883</v>
      </c>
      <c r="Q81" s="87">
        <v>2722</v>
      </c>
      <c r="R81" s="87">
        <v>1597</v>
      </c>
      <c r="S81" s="87">
        <v>2208</v>
      </c>
      <c r="T81" s="87">
        <v>2658</v>
      </c>
      <c r="U81" s="87">
        <v>2074</v>
      </c>
      <c r="V81" s="87">
        <v>1780</v>
      </c>
      <c r="W81" s="103">
        <f t="shared" si="24"/>
        <v>52166</v>
      </c>
      <c r="X81" s="210"/>
    </row>
    <row r="82" spans="1:23" s="107" customFormat="1" ht="15" customHeight="1">
      <c r="A82" s="101"/>
      <c r="B82" s="102" t="s">
        <v>167</v>
      </c>
      <c r="C82" s="103">
        <v>0</v>
      </c>
      <c r="D82" s="104">
        <v>0</v>
      </c>
      <c r="E82" s="103">
        <f t="shared" si="19"/>
        <v>11101</v>
      </c>
      <c r="F82" s="105">
        <v>9480</v>
      </c>
      <c r="G82" s="106">
        <v>1621</v>
      </c>
      <c r="H82" s="85">
        <f t="shared" si="20"/>
        <v>5499</v>
      </c>
      <c r="I82" s="84">
        <v>547</v>
      </c>
      <c r="J82" s="87">
        <v>357</v>
      </c>
      <c r="K82" s="87">
        <v>180</v>
      </c>
      <c r="L82" s="87">
        <v>748</v>
      </c>
      <c r="M82" s="87">
        <v>370</v>
      </c>
      <c r="N82" s="87">
        <v>355</v>
      </c>
      <c r="O82" s="87">
        <v>171</v>
      </c>
      <c r="P82" s="87">
        <v>179</v>
      </c>
      <c r="Q82" s="87">
        <v>369</v>
      </c>
      <c r="R82" s="87">
        <v>359</v>
      </c>
      <c r="S82" s="87">
        <v>443</v>
      </c>
      <c r="T82" s="87">
        <v>531</v>
      </c>
      <c r="U82" s="87">
        <v>528</v>
      </c>
      <c r="V82" s="87">
        <v>362</v>
      </c>
      <c r="W82" s="103">
        <f t="shared" si="24"/>
        <v>16600</v>
      </c>
    </row>
    <row r="83" spans="1:23" s="107" customFormat="1" ht="17.25" customHeight="1">
      <c r="A83" s="101" t="s">
        <v>62</v>
      </c>
      <c r="B83" s="102" t="s">
        <v>192</v>
      </c>
      <c r="C83" s="103">
        <v>0</v>
      </c>
      <c r="D83" s="104">
        <v>0</v>
      </c>
      <c r="E83" s="103">
        <f t="shared" si="19"/>
        <v>7865</v>
      </c>
      <c r="F83" s="105">
        <v>5027</v>
      </c>
      <c r="G83" s="106">
        <v>2838</v>
      </c>
      <c r="H83" s="85">
        <f t="shared" si="20"/>
        <v>14879</v>
      </c>
      <c r="I83" s="84">
        <v>1187</v>
      </c>
      <c r="J83" s="87">
        <v>1078</v>
      </c>
      <c r="K83" s="87">
        <v>371</v>
      </c>
      <c r="L83" s="87">
        <v>1376</v>
      </c>
      <c r="M83" s="87">
        <v>1828</v>
      </c>
      <c r="N83" s="87">
        <v>994</v>
      </c>
      <c r="O83" s="87">
        <v>541</v>
      </c>
      <c r="P83" s="87">
        <v>1218</v>
      </c>
      <c r="Q83" s="87">
        <v>1255</v>
      </c>
      <c r="R83" s="87">
        <v>197</v>
      </c>
      <c r="S83" s="87">
        <v>1470</v>
      </c>
      <c r="T83" s="87">
        <v>1277</v>
      </c>
      <c r="U83" s="87">
        <v>1290</v>
      </c>
      <c r="V83" s="86">
        <v>797</v>
      </c>
      <c r="W83" s="103">
        <f t="shared" si="24"/>
        <v>22744</v>
      </c>
    </row>
    <row r="84" spans="1:23" s="107" customFormat="1" ht="15" customHeight="1" thickBot="1">
      <c r="A84" s="101" t="s">
        <v>70</v>
      </c>
      <c r="B84" s="102" t="s">
        <v>179</v>
      </c>
      <c r="C84" s="103">
        <v>0</v>
      </c>
      <c r="D84" s="104">
        <v>0</v>
      </c>
      <c r="E84" s="177">
        <f t="shared" si="19"/>
        <v>744</v>
      </c>
      <c r="F84" s="105">
        <v>591</v>
      </c>
      <c r="G84" s="178">
        <v>153</v>
      </c>
      <c r="H84" s="85">
        <f t="shared" si="20"/>
        <v>575</v>
      </c>
      <c r="I84" s="84">
        <v>55</v>
      </c>
      <c r="J84" s="84">
        <v>29</v>
      </c>
      <c r="K84" s="84">
        <v>44</v>
      </c>
      <c r="L84" s="84">
        <v>74</v>
      </c>
      <c r="M84" s="84">
        <v>69</v>
      </c>
      <c r="N84" s="84">
        <v>32</v>
      </c>
      <c r="O84" s="84">
        <v>13</v>
      </c>
      <c r="P84" s="84">
        <v>23</v>
      </c>
      <c r="Q84" s="84">
        <v>47</v>
      </c>
      <c r="R84" s="84">
        <v>25</v>
      </c>
      <c r="S84" s="84">
        <v>57</v>
      </c>
      <c r="T84" s="84">
        <v>35</v>
      </c>
      <c r="U84" s="84">
        <v>47</v>
      </c>
      <c r="V84" s="178">
        <v>25</v>
      </c>
      <c r="W84" s="177">
        <f t="shared" si="24"/>
        <v>1319</v>
      </c>
    </row>
    <row r="85" spans="1:23" s="107" customFormat="1" ht="27.75" customHeight="1" hidden="1">
      <c r="A85" s="101"/>
      <c r="B85" s="102" t="s">
        <v>185</v>
      </c>
      <c r="C85" s="103">
        <v>0</v>
      </c>
      <c r="D85" s="104">
        <v>0</v>
      </c>
      <c r="E85" s="177">
        <f t="shared" si="19"/>
        <v>0</v>
      </c>
      <c r="F85" s="105">
        <v>0</v>
      </c>
      <c r="G85" s="178">
        <v>0</v>
      </c>
      <c r="H85" s="85">
        <f t="shared" si="20"/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84">
        <v>0</v>
      </c>
      <c r="U85" s="84">
        <v>0</v>
      </c>
      <c r="V85" s="178">
        <v>0</v>
      </c>
      <c r="W85" s="177">
        <f t="shared" si="24"/>
        <v>0</v>
      </c>
    </row>
    <row r="86" spans="1:23" s="107" customFormat="1" ht="18.75" customHeight="1" hidden="1" thickBot="1">
      <c r="A86" s="101"/>
      <c r="B86" s="102" t="s">
        <v>186</v>
      </c>
      <c r="C86" s="103">
        <v>0</v>
      </c>
      <c r="D86" s="104">
        <v>0</v>
      </c>
      <c r="E86" s="103">
        <f t="shared" si="19"/>
        <v>0</v>
      </c>
      <c r="F86" s="105">
        <v>0</v>
      </c>
      <c r="G86" s="106">
        <v>0</v>
      </c>
      <c r="H86" s="191">
        <f t="shared" si="20"/>
        <v>0</v>
      </c>
      <c r="I86" s="190">
        <v>0</v>
      </c>
      <c r="J86" s="173">
        <v>0</v>
      </c>
      <c r="K86" s="173">
        <v>0</v>
      </c>
      <c r="L86" s="173">
        <v>0</v>
      </c>
      <c r="M86" s="173">
        <v>0</v>
      </c>
      <c r="N86" s="173">
        <v>0</v>
      </c>
      <c r="O86" s="173">
        <v>0</v>
      </c>
      <c r="P86" s="173">
        <v>0</v>
      </c>
      <c r="Q86" s="173">
        <v>0</v>
      </c>
      <c r="R86" s="173">
        <v>0</v>
      </c>
      <c r="S86" s="173">
        <v>0</v>
      </c>
      <c r="T86" s="173">
        <v>0</v>
      </c>
      <c r="U86" s="173">
        <v>0</v>
      </c>
      <c r="V86" s="185">
        <v>0</v>
      </c>
      <c r="W86" s="187">
        <f t="shared" si="24"/>
        <v>0</v>
      </c>
    </row>
    <row r="87" spans="1:23" s="24" customFormat="1" ht="18" customHeight="1" thickBot="1">
      <c r="A87" s="46"/>
      <c r="B87" s="47" t="s">
        <v>129</v>
      </c>
      <c r="C87" s="48">
        <f aca="true" t="shared" si="26" ref="C87:W87">C72+C71</f>
        <v>1620655.8</v>
      </c>
      <c r="D87" s="49">
        <f t="shared" si="26"/>
        <v>1535568.8</v>
      </c>
      <c r="E87" s="50">
        <f t="shared" si="26"/>
        <v>150009</v>
      </c>
      <c r="F87" s="51">
        <f t="shared" si="26"/>
        <v>125826</v>
      </c>
      <c r="G87" s="52">
        <f t="shared" si="26"/>
        <v>24183</v>
      </c>
      <c r="H87" s="53">
        <f t="shared" si="26"/>
        <v>111032</v>
      </c>
      <c r="I87" s="54">
        <f t="shared" si="26"/>
        <v>9308</v>
      </c>
      <c r="J87" s="55">
        <f t="shared" si="26"/>
        <v>6751</v>
      </c>
      <c r="K87" s="55">
        <f t="shared" si="26"/>
        <v>4907</v>
      </c>
      <c r="L87" s="55">
        <f t="shared" si="26"/>
        <v>10234</v>
      </c>
      <c r="M87" s="55">
        <f t="shared" si="26"/>
        <v>10659</v>
      </c>
      <c r="N87" s="55">
        <f t="shared" si="26"/>
        <v>7073</v>
      </c>
      <c r="O87" s="55">
        <f t="shared" si="26"/>
        <v>4579</v>
      </c>
      <c r="P87" s="55">
        <f t="shared" si="26"/>
        <v>7628</v>
      </c>
      <c r="Q87" s="55">
        <f t="shared" si="26"/>
        <v>8894</v>
      </c>
      <c r="R87" s="55">
        <f t="shared" si="26"/>
        <v>6261</v>
      </c>
      <c r="S87" s="55">
        <f t="shared" si="26"/>
        <v>9363</v>
      </c>
      <c r="T87" s="55">
        <f t="shared" si="26"/>
        <v>9784</v>
      </c>
      <c r="U87" s="55">
        <f t="shared" si="26"/>
        <v>8690</v>
      </c>
      <c r="V87" s="52">
        <f t="shared" si="26"/>
        <v>6901</v>
      </c>
      <c r="W87" s="50">
        <f t="shared" si="26"/>
        <v>261041</v>
      </c>
    </row>
    <row r="88" spans="1:23" s="44" customFormat="1" ht="15.75" customHeight="1">
      <c r="A88" s="129"/>
      <c r="B88" s="135" t="s">
        <v>130</v>
      </c>
      <c r="C88" s="136">
        <f>C89+C90</f>
        <v>558552</v>
      </c>
      <c r="D88" s="137">
        <f>D89+D90</f>
        <v>380636</v>
      </c>
      <c r="E88" s="131">
        <f aca="true" t="shared" si="27" ref="E88:E113">F88+G88</f>
        <v>137426</v>
      </c>
      <c r="F88" s="133">
        <f>F89+F90</f>
        <v>125773</v>
      </c>
      <c r="G88" s="138">
        <f>G89+G90</f>
        <v>11653</v>
      </c>
      <c r="H88" s="139">
        <f aca="true" t="shared" si="28" ref="H88:H114">I88+J88+K88+L88+M88+N88+O88+P88+Q88+R88+S88+T88+U88+V88</f>
        <v>40490</v>
      </c>
      <c r="I88" s="138">
        <f aca="true" t="shared" si="29" ref="I88:V88">I89+I90</f>
        <v>2969</v>
      </c>
      <c r="J88" s="138">
        <f t="shared" si="29"/>
        <v>1898</v>
      </c>
      <c r="K88" s="138">
        <f t="shared" si="29"/>
        <v>1188</v>
      </c>
      <c r="L88" s="138">
        <f t="shared" si="29"/>
        <v>3845</v>
      </c>
      <c r="M88" s="138">
        <f t="shared" si="29"/>
        <v>5366</v>
      </c>
      <c r="N88" s="138">
        <f t="shared" si="29"/>
        <v>3050</v>
      </c>
      <c r="O88" s="138">
        <f t="shared" si="29"/>
        <v>1128</v>
      </c>
      <c r="P88" s="138">
        <f t="shared" si="29"/>
        <v>2246</v>
      </c>
      <c r="Q88" s="138">
        <f t="shared" si="29"/>
        <v>3863</v>
      </c>
      <c r="R88" s="138">
        <f t="shared" si="29"/>
        <v>1213</v>
      </c>
      <c r="S88" s="138">
        <f t="shared" si="29"/>
        <v>5825</v>
      </c>
      <c r="T88" s="138">
        <f t="shared" si="29"/>
        <v>2987</v>
      </c>
      <c r="U88" s="138">
        <f t="shared" si="29"/>
        <v>3539</v>
      </c>
      <c r="V88" s="140">
        <f t="shared" si="29"/>
        <v>1373</v>
      </c>
      <c r="W88" s="131">
        <f aca="true" t="shared" si="30" ref="W88:W109">E88+H88</f>
        <v>177916</v>
      </c>
    </row>
    <row r="89" spans="1:23" s="27" customFormat="1" ht="12.75">
      <c r="A89" s="58"/>
      <c r="B89" s="59" t="s">
        <v>131</v>
      </c>
      <c r="C89" s="56">
        <f>D89+W89</f>
        <v>556219</v>
      </c>
      <c r="D89" s="60">
        <v>378457</v>
      </c>
      <c r="E89" s="56">
        <f t="shared" si="27"/>
        <v>137272</v>
      </c>
      <c r="F89" s="61">
        <v>125619</v>
      </c>
      <c r="G89" s="62">
        <v>11653</v>
      </c>
      <c r="H89" s="63">
        <f t="shared" si="28"/>
        <v>40490</v>
      </c>
      <c r="I89" s="64">
        <v>2969</v>
      </c>
      <c r="J89" s="65">
        <v>1898</v>
      </c>
      <c r="K89" s="65">
        <v>1188</v>
      </c>
      <c r="L89" s="65">
        <v>3845</v>
      </c>
      <c r="M89" s="65">
        <v>5366</v>
      </c>
      <c r="N89" s="65">
        <v>3050</v>
      </c>
      <c r="O89" s="65">
        <v>1128</v>
      </c>
      <c r="P89" s="65">
        <v>2246</v>
      </c>
      <c r="Q89" s="65">
        <v>3863</v>
      </c>
      <c r="R89" s="65">
        <v>1213</v>
      </c>
      <c r="S89" s="65">
        <v>5825</v>
      </c>
      <c r="T89" s="65">
        <v>2987</v>
      </c>
      <c r="U89" s="65">
        <v>3539</v>
      </c>
      <c r="V89" s="62">
        <v>1373</v>
      </c>
      <c r="W89" s="57">
        <f t="shared" si="30"/>
        <v>177762</v>
      </c>
    </row>
    <row r="90" spans="1:23" s="27" customFormat="1" ht="26.25">
      <c r="A90" s="58"/>
      <c r="B90" s="66" t="s">
        <v>132</v>
      </c>
      <c r="C90" s="67">
        <f>D90+W90</f>
        <v>2333</v>
      </c>
      <c r="D90" s="68">
        <v>2179</v>
      </c>
      <c r="E90" s="67">
        <f t="shared" si="27"/>
        <v>154</v>
      </c>
      <c r="F90" s="69">
        <v>154</v>
      </c>
      <c r="G90" s="70"/>
      <c r="H90" s="20">
        <f t="shared" si="28"/>
        <v>0</v>
      </c>
      <c r="I90" s="64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2"/>
      <c r="W90" s="56">
        <f t="shared" si="30"/>
        <v>154</v>
      </c>
    </row>
    <row r="91" spans="1:23" s="27" customFormat="1" ht="12.75">
      <c r="A91" s="129"/>
      <c r="B91" s="130" t="s">
        <v>133</v>
      </c>
      <c r="C91" s="144">
        <f>C101+C111</f>
        <v>1058587.8</v>
      </c>
      <c r="D91" s="132">
        <f>D92+D101+D111+D112</f>
        <v>1151416.8</v>
      </c>
      <c r="E91" s="131">
        <f t="shared" si="27"/>
        <v>12583</v>
      </c>
      <c r="F91" s="161">
        <f>F92+F101+F111</f>
        <v>53</v>
      </c>
      <c r="G91" s="162">
        <f>G92+G101+G111</f>
        <v>12530</v>
      </c>
      <c r="H91" s="134">
        <f t="shared" si="28"/>
        <v>70542</v>
      </c>
      <c r="I91" s="161">
        <f aca="true" t="shared" si="31" ref="I91:V91">I92+I101+I111</f>
        <v>6339</v>
      </c>
      <c r="J91" s="212">
        <f t="shared" si="31"/>
        <v>4853</v>
      </c>
      <c r="K91" s="212">
        <f t="shared" si="31"/>
        <v>3719</v>
      </c>
      <c r="L91" s="212">
        <f t="shared" si="31"/>
        <v>6389</v>
      </c>
      <c r="M91" s="212">
        <f t="shared" si="31"/>
        <v>5293</v>
      </c>
      <c r="N91" s="212">
        <f t="shared" si="31"/>
        <v>4023</v>
      </c>
      <c r="O91" s="212">
        <f t="shared" si="31"/>
        <v>3451</v>
      </c>
      <c r="P91" s="212">
        <f t="shared" si="31"/>
        <v>5382</v>
      </c>
      <c r="Q91" s="212">
        <f t="shared" si="31"/>
        <v>5031</v>
      </c>
      <c r="R91" s="212">
        <f t="shared" si="31"/>
        <v>5048</v>
      </c>
      <c r="S91" s="212">
        <f t="shared" si="31"/>
        <v>3538</v>
      </c>
      <c r="T91" s="212">
        <f t="shared" si="31"/>
        <v>6797</v>
      </c>
      <c r="U91" s="212">
        <f t="shared" si="31"/>
        <v>5151</v>
      </c>
      <c r="V91" s="161">
        <f t="shared" si="31"/>
        <v>5528</v>
      </c>
      <c r="W91" s="131">
        <f t="shared" si="30"/>
        <v>83125</v>
      </c>
    </row>
    <row r="92" spans="1:23" s="27" customFormat="1" ht="26.25">
      <c r="A92" s="128"/>
      <c r="B92" s="124" t="s">
        <v>134</v>
      </c>
      <c r="C92" s="117" t="s">
        <v>135</v>
      </c>
      <c r="D92" s="118">
        <f>D93+D94+D95+D96+D98+D99+D100+D97</f>
        <v>92829</v>
      </c>
      <c r="E92" s="117">
        <f t="shared" si="27"/>
        <v>0</v>
      </c>
      <c r="F92" s="127">
        <f>F93+F94+F95+F96+F98+F99+F100</f>
        <v>0</v>
      </c>
      <c r="G92" s="127">
        <f>G93+G94+G95+G96+G98+G99+G100</f>
        <v>0</v>
      </c>
      <c r="H92" s="120">
        <f t="shared" si="28"/>
        <v>0</v>
      </c>
      <c r="I92" s="121">
        <f aca="true" t="shared" si="32" ref="I92:V92">I93+I94+I95+I96+I98+I99+I100</f>
        <v>0</v>
      </c>
      <c r="J92" s="121">
        <f t="shared" si="32"/>
        <v>0</v>
      </c>
      <c r="K92" s="121">
        <f t="shared" si="32"/>
        <v>0</v>
      </c>
      <c r="L92" s="121">
        <f t="shared" si="32"/>
        <v>0</v>
      </c>
      <c r="M92" s="121">
        <f t="shared" si="32"/>
        <v>0</v>
      </c>
      <c r="N92" s="121">
        <f t="shared" si="32"/>
        <v>0</v>
      </c>
      <c r="O92" s="121">
        <f t="shared" si="32"/>
        <v>0</v>
      </c>
      <c r="P92" s="121">
        <f t="shared" si="32"/>
        <v>0</v>
      </c>
      <c r="Q92" s="121">
        <f t="shared" si="32"/>
        <v>0</v>
      </c>
      <c r="R92" s="121">
        <f t="shared" si="32"/>
        <v>0</v>
      </c>
      <c r="S92" s="121">
        <f t="shared" si="32"/>
        <v>0</v>
      </c>
      <c r="T92" s="121">
        <f t="shared" si="32"/>
        <v>0</v>
      </c>
      <c r="U92" s="121">
        <f t="shared" si="32"/>
        <v>0</v>
      </c>
      <c r="V92" s="121">
        <f t="shared" si="32"/>
        <v>0</v>
      </c>
      <c r="W92" s="117">
        <f t="shared" si="30"/>
        <v>0</v>
      </c>
    </row>
    <row r="93" spans="1:23" s="107" customFormat="1" ht="13.5" hidden="1">
      <c r="A93" s="175"/>
      <c r="B93" s="81" t="s">
        <v>156</v>
      </c>
      <c r="C93" s="67" t="s">
        <v>135</v>
      </c>
      <c r="D93" s="176">
        <v>0</v>
      </c>
      <c r="E93" s="177">
        <f t="shared" si="27"/>
        <v>0</v>
      </c>
      <c r="F93" s="105">
        <v>0</v>
      </c>
      <c r="G93" s="178">
        <v>0</v>
      </c>
      <c r="H93" s="85">
        <f t="shared" si="28"/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177">
        <f t="shared" si="30"/>
        <v>0</v>
      </c>
    </row>
    <row r="94" spans="1:23" s="107" customFormat="1" ht="13.5" hidden="1">
      <c r="A94" s="175"/>
      <c r="B94" s="81" t="s">
        <v>157</v>
      </c>
      <c r="C94" s="67" t="s">
        <v>135</v>
      </c>
      <c r="D94" s="176">
        <v>0</v>
      </c>
      <c r="E94" s="177">
        <f t="shared" si="27"/>
        <v>0</v>
      </c>
      <c r="F94" s="105">
        <v>0</v>
      </c>
      <c r="G94" s="178">
        <v>0</v>
      </c>
      <c r="H94" s="85">
        <f t="shared" si="28"/>
        <v>0</v>
      </c>
      <c r="I94" s="84">
        <v>0</v>
      </c>
      <c r="J94" s="84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84">
        <v>0</v>
      </c>
      <c r="U94" s="84">
        <v>0</v>
      </c>
      <c r="V94" s="84">
        <v>0</v>
      </c>
      <c r="W94" s="177">
        <f t="shared" si="30"/>
        <v>0</v>
      </c>
    </row>
    <row r="95" spans="1:23" s="107" customFormat="1" ht="13.5" hidden="1">
      <c r="A95" s="175"/>
      <c r="B95" s="81" t="s">
        <v>158</v>
      </c>
      <c r="C95" s="67" t="s">
        <v>135</v>
      </c>
      <c r="D95" s="176">
        <v>0</v>
      </c>
      <c r="E95" s="177">
        <f t="shared" si="27"/>
        <v>0</v>
      </c>
      <c r="F95" s="105">
        <v>0</v>
      </c>
      <c r="G95" s="178"/>
      <c r="H95" s="85">
        <f t="shared" si="28"/>
        <v>0</v>
      </c>
      <c r="I95" s="84">
        <v>0</v>
      </c>
      <c r="J95" s="84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0</v>
      </c>
      <c r="Q95" s="84">
        <v>0</v>
      </c>
      <c r="R95" s="84">
        <v>0</v>
      </c>
      <c r="S95" s="84">
        <v>0</v>
      </c>
      <c r="T95" s="84">
        <v>0</v>
      </c>
      <c r="U95" s="84">
        <v>0</v>
      </c>
      <c r="V95" s="178">
        <v>0</v>
      </c>
      <c r="W95" s="177">
        <f t="shared" si="30"/>
        <v>0</v>
      </c>
    </row>
    <row r="96" spans="1:23" s="107" customFormat="1" ht="13.5">
      <c r="A96" s="175"/>
      <c r="B96" s="81" t="s">
        <v>193</v>
      </c>
      <c r="C96" s="67" t="s">
        <v>135</v>
      </c>
      <c r="D96" s="176">
        <f>W83</f>
        <v>22744</v>
      </c>
      <c r="E96" s="177">
        <f t="shared" si="27"/>
        <v>0</v>
      </c>
      <c r="F96" s="105">
        <v>0</v>
      </c>
      <c r="G96" s="178">
        <v>0</v>
      </c>
      <c r="H96" s="85">
        <f t="shared" si="28"/>
        <v>0</v>
      </c>
      <c r="I96" s="84">
        <v>0</v>
      </c>
      <c r="J96" s="84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0</v>
      </c>
      <c r="Q96" s="84">
        <v>0</v>
      </c>
      <c r="R96" s="84">
        <v>0</v>
      </c>
      <c r="S96" s="84">
        <v>0</v>
      </c>
      <c r="T96" s="84">
        <v>0</v>
      </c>
      <c r="U96" s="84">
        <v>0</v>
      </c>
      <c r="V96" s="84">
        <v>0</v>
      </c>
      <c r="W96" s="177">
        <f t="shared" si="30"/>
        <v>0</v>
      </c>
    </row>
    <row r="97" spans="1:23" s="107" customFormat="1" ht="13.5" hidden="1">
      <c r="A97" s="175"/>
      <c r="B97" s="81" t="s">
        <v>174</v>
      </c>
      <c r="C97" s="67" t="s">
        <v>135</v>
      </c>
      <c r="D97" s="176"/>
      <c r="E97" s="177">
        <f t="shared" si="27"/>
        <v>0</v>
      </c>
      <c r="F97" s="105">
        <v>0</v>
      </c>
      <c r="G97" s="178">
        <v>0</v>
      </c>
      <c r="H97" s="85">
        <f t="shared" si="28"/>
        <v>0</v>
      </c>
      <c r="I97" s="84">
        <v>0</v>
      </c>
      <c r="J97" s="84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0</v>
      </c>
      <c r="Q97" s="84">
        <v>0</v>
      </c>
      <c r="R97" s="84">
        <v>0</v>
      </c>
      <c r="S97" s="84">
        <v>0</v>
      </c>
      <c r="T97" s="84">
        <v>0</v>
      </c>
      <c r="U97" s="84">
        <v>0</v>
      </c>
      <c r="V97" s="84">
        <v>0</v>
      </c>
      <c r="W97" s="177">
        <f t="shared" si="30"/>
        <v>0</v>
      </c>
    </row>
    <row r="98" spans="1:23" s="107" customFormat="1" ht="13.5">
      <c r="A98" s="175"/>
      <c r="B98" s="81" t="s">
        <v>164</v>
      </c>
      <c r="C98" s="67" t="s">
        <v>135</v>
      </c>
      <c r="D98" s="176">
        <f>W81</f>
        <v>52166</v>
      </c>
      <c r="E98" s="177">
        <f t="shared" si="27"/>
        <v>0</v>
      </c>
      <c r="F98" s="105">
        <v>0</v>
      </c>
      <c r="G98" s="178">
        <v>0</v>
      </c>
      <c r="H98" s="85">
        <f t="shared" si="28"/>
        <v>0</v>
      </c>
      <c r="I98" s="84">
        <v>0</v>
      </c>
      <c r="J98" s="84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0</v>
      </c>
      <c r="Q98" s="84">
        <v>0</v>
      </c>
      <c r="R98" s="84">
        <v>0</v>
      </c>
      <c r="S98" s="84">
        <v>0</v>
      </c>
      <c r="T98" s="84">
        <v>0</v>
      </c>
      <c r="U98" s="84">
        <v>0</v>
      </c>
      <c r="V98" s="84">
        <v>0</v>
      </c>
      <c r="W98" s="177">
        <f t="shared" si="30"/>
        <v>0</v>
      </c>
    </row>
    <row r="99" spans="1:23" s="107" customFormat="1" ht="13.5">
      <c r="A99" s="175"/>
      <c r="B99" s="81" t="s">
        <v>165</v>
      </c>
      <c r="C99" s="67" t="s">
        <v>135</v>
      </c>
      <c r="D99" s="176">
        <f>W82</f>
        <v>16600</v>
      </c>
      <c r="E99" s="177">
        <f t="shared" si="27"/>
        <v>0</v>
      </c>
      <c r="F99" s="105">
        <v>0</v>
      </c>
      <c r="G99" s="178">
        <v>0</v>
      </c>
      <c r="H99" s="85">
        <f t="shared" si="28"/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0</v>
      </c>
      <c r="Q99" s="84">
        <v>0</v>
      </c>
      <c r="R99" s="84">
        <v>0</v>
      </c>
      <c r="S99" s="84">
        <v>0</v>
      </c>
      <c r="T99" s="84">
        <v>0</v>
      </c>
      <c r="U99" s="84">
        <v>0</v>
      </c>
      <c r="V99" s="84">
        <v>0</v>
      </c>
      <c r="W99" s="177">
        <f t="shared" si="30"/>
        <v>0</v>
      </c>
    </row>
    <row r="100" spans="1:23" s="107" customFormat="1" ht="13.5">
      <c r="A100" s="175"/>
      <c r="B100" s="102" t="s">
        <v>182</v>
      </c>
      <c r="C100" s="67" t="s">
        <v>135</v>
      </c>
      <c r="D100" s="176">
        <f>W84</f>
        <v>1319</v>
      </c>
      <c r="E100" s="177">
        <f t="shared" si="27"/>
        <v>0</v>
      </c>
      <c r="F100" s="105">
        <v>0</v>
      </c>
      <c r="G100" s="178">
        <v>0</v>
      </c>
      <c r="H100" s="85">
        <f t="shared" si="28"/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84">
        <v>0</v>
      </c>
      <c r="U100" s="84">
        <v>0</v>
      </c>
      <c r="V100" s="84">
        <v>0</v>
      </c>
      <c r="W100" s="177">
        <f t="shared" si="30"/>
        <v>0</v>
      </c>
    </row>
    <row r="101" spans="1:23" s="27" customFormat="1" ht="12.75">
      <c r="A101" s="123"/>
      <c r="B101" s="124" t="s">
        <v>136</v>
      </c>
      <c r="C101" s="125">
        <f>D101+D112</f>
        <v>984520.8</v>
      </c>
      <c r="D101" s="126">
        <v>938733.8</v>
      </c>
      <c r="E101" s="117">
        <f t="shared" si="27"/>
        <v>412</v>
      </c>
      <c r="F101" s="127">
        <f>F104+F105+F106+F107+F108+F109</f>
        <v>53</v>
      </c>
      <c r="G101" s="127">
        <f>G104+G105+G106+G107+G108+G109</f>
        <v>359</v>
      </c>
      <c r="H101" s="120">
        <f t="shared" si="28"/>
        <v>1348</v>
      </c>
      <c r="I101" s="127">
        <f aca="true" t="shared" si="33" ref="I101:V101">I104+I105+I106+I107+I108+I109</f>
        <v>160</v>
      </c>
      <c r="J101" s="127">
        <f t="shared" si="33"/>
        <v>62</v>
      </c>
      <c r="K101" s="127">
        <f t="shared" si="33"/>
        <v>61</v>
      </c>
      <c r="L101" s="127">
        <f t="shared" si="33"/>
        <v>152</v>
      </c>
      <c r="M101" s="127">
        <f t="shared" si="33"/>
        <v>61</v>
      </c>
      <c r="N101" s="127">
        <f t="shared" si="33"/>
        <v>63</v>
      </c>
      <c r="O101" s="127">
        <f t="shared" si="33"/>
        <v>64</v>
      </c>
      <c r="P101" s="127">
        <f t="shared" si="33"/>
        <v>61</v>
      </c>
      <c r="Q101" s="127">
        <f t="shared" si="33"/>
        <v>151</v>
      </c>
      <c r="R101" s="127">
        <f t="shared" si="33"/>
        <v>64</v>
      </c>
      <c r="S101" s="127">
        <f t="shared" si="33"/>
        <v>161</v>
      </c>
      <c r="T101" s="127">
        <f t="shared" si="33"/>
        <v>66</v>
      </c>
      <c r="U101" s="127">
        <f t="shared" si="33"/>
        <v>160</v>
      </c>
      <c r="V101" s="127">
        <f t="shared" si="33"/>
        <v>62</v>
      </c>
      <c r="W101" s="117">
        <f t="shared" si="30"/>
        <v>1760</v>
      </c>
    </row>
    <row r="102" spans="1:23" s="27" customFormat="1" ht="27" customHeight="1" hidden="1">
      <c r="A102" s="75">
        <v>207</v>
      </c>
      <c r="B102" s="71" t="s">
        <v>137</v>
      </c>
      <c r="C102" s="56">
        <f>D102+W102</f>
        <v>0</v>
      </c>
      <c r="D102" s="72">
        <v>0</v>
      </c>
      <c r="E102" s="56">
        <f t="shared" si="27"/>
        <v>0</v>
      </c>
      <c r="F102" s="73"/>
      <c r="G102" s="76"/>
      <c r="H102" s="63">
        <f t="shared" si="28"/>
        <v>0</v>
      </c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56">
        <f t="shared" si="30"/>
        <v>0</v>
      </c>
    </row>
    <row r="103" spans="1:23" s="30" customFormat="1" ht="26.25" hidden="1">
      <c r="A103" s="77"/>
      <c r="B103" s="71" t="s">
        <v>138</v>
      </c>
      <c r="C103" s="56">
        <f>D103+W103</f>
        <v>0</v>
      </c>
      <c r="D103" s="72"/>
      <c r="E103" s="56">
        <f t="shared" si="27"/>
        <v>0</v>
      </c>
      <c r="F103" s="73"/>
      <c r="G103" s="73"/>
      <c r="H103" s="63">
        <f t="shared" si="28"/>
        <v>0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56">
        <f t="shared" si="30"/>
        <v>0</v>
      </c>
    </row>
    <row r="104" spans="1:23" s="30" customFormat="1" ht="13.5">
      <c r="A104" s="77"/>
      <c r="B104" s="81" t="s">
        <v>155</v>
      </c>
      <c r="C104" s="56" t="s">
        <v>135</v>
      </c>
      <c r="D104" s="83" t="s">
        <v>135</v>
      </c>
      <c r="E104" s="82">
        <f t="shared" si="27"/>
        <v>15</v>
      </c>
      <c r="F104" s="84">
        <v>0</v>
      </c>
      <c r="G104" s="84">
        <v>15</v>
      </c>
      <c r="H104" s="85">
        <f t="shared" si="28"/>
        <v>34</v>
      </c>
      <c r="I104" s="84">
        <v>2</v>
      </c>
      <c r="J104" s="84">
        <v>1</v>
      </c>
      <c r="K104" s="84">
        <v>1</v>
      </c>
      <c r="L104" s="84">
        <v>3</v>
      </c>
      <c r="M104" s="84">
        <v>2</v>
      </c>
      <c r="N104" s="84">
        <v>3</v>
      </c>
      <c r="O104" s="84">
        <v>1</v>
      </c>
      <c r="P104" s="84">
        <v>1</v>
      </c>
      <c r="Q104" s="84">
        <v>3</v>
      </c>
      <c r="R104" s="84">
        <v>2</v>
      </c>
      <c r="S104" s="84">
        <v>5</v>
      </c>
      <c r="T104" s="84">
        <v>3</v>
      </c>
      <c r="U104" s="84">
        <v>5</v>
      </c>
      <c r="V104" s="84">
        <v>2</v>
      </c>
      <c r="W104" s="103">
        <f t="shared" si="30"/>
        <v>49</v>
      </c>
    </row>
    <row r="105" spans="1:23" s="30" customFormat="1" ht="13.5">
      <c r="A105" s="77"/>
      <c r="B105" s="81" t="s">
        <v>159</v>
      </c>
      <c r="C105" s="211" t="s">
        <v>135</v>
      </c>
      <c r="D105" s="178" t="s">
        <v>135</v>
      </c>
      <c r="E105" s="85">
        <f t="shared" si="27"/>
        <v>340</v>
      </c>
      <c r="F105" s="84">
        <v>0</v>
      </c>
      <c r="G105" s="86">
        <v>340</v>
      </c>
      <c r="H105" s="85">
        <f t="shared" si="28"/>
        <v>1314</v>
      </c>
      <c r="I105" s="84">
        <v>158</v>
      </c>
      <c r="J105" s="87">
        <v>61</v>
      </c>
      <c r="K105" s="87">
        <v>60</v>
      </c>
      <c r="L105" s="87">
        <v>149</v>
      </c>
      <c r="M105" s="87">
        <v>59</v>
      </c>
      <c r="N105" s="87">
        <v>60</v>
      </c>
      <c r="O105" s="87">
        <v>63</v>
      </c>
      <c r="P105" s="87">
        <v>60</v>
      </c>
      <c r="Q105" s="87">
        <v>148</v>
      </c>
      <c r="R105" s="87">
        <v>62</v>
      </c>
      <c r="S105" s="87">
        <v>156</v>
      </c>
      <c r="T105" s="87">
        <v>63</v>
      </c>
      <c r="U105" s="87">
        <v>155</v>
      </c>
      <c r="V105" s="86">
        <v>60</v>
      </c>
      <c r="W105" s="85">
        <f t="shared" si="30"/>
        <v>1654</v>
      </c>
    </row>
    <row r="106" spans="1:23" s="17" customFormat="1" ht="13.5">
      <c r="A106" s="192"/>
      <c r="B106" s="81" t="s">
        <v>160</v>
      </c>
      <c r="C106" s="67" t="s">
        <v>135</v>
      </c>
      <c r="D106" s="176" t="s">
        <v>135</v>
      </c>
      <c r="E106" s="177">
        <f t="shared" si="27"/>
        <v>57</v>
      </c>
      <c r="F106" s="84">
        <v>53</v>
      </c>
      <c r="G106" s="86">
        <v>4</v>
      </c>
      <c r="H106" s="85">
        <f t="shared" si="28"/>
        <v>0</v>
      </c>
      <c r="I106" s="84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5">
        <f t="shared" si="30"/>
        <v>57</v>
      </c>
    </row>
    <row r="107" spans="1:23" s="30" customFormat="1" ht="13.5" hidden="1">
      <c r="A107" s="77"/>
      <c r="B107" s="81" t="s">
        <v>161</v>
      </c>
      <c r="C107" s="56" t="s">
        <v>135</v>
      </c>
      <c r="D107" s="83" t="s">
        <v>135</v>
      </c>
      <c r="E107" s="82">
        <f t="shared" si="27"/>
        <v>0</v>
      </c>
      <c r="F107" s="84">
        <v>0</v>
      </c>
      <c r="G107" s="86">
        <v>0</v>
      </c>
      <c r="H107" s="85">
        <f t="shared" si="28"/>
        <v>0</v>
      </c>
      <c r="I107" s="84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6">
        <v>0</v>
      </c>
      <c r="W107" s="88">
        <f t="shared" si="30"/>
        <v>0</v>
      </c>
    </row>
    <row r="108" spans="1:23" s="30" customFormat="1" ht="13.5" hidden="1">
      <c r="A108" s="77"/>
      <c r="B108" s="81" t="s">
        <v>162</v>
      </c>
      <c r="C108" s="56" t="s">
        <v>135</v>
      </c>
      <c r="D108" s="83" t="s">
        <v>135</v>
      </c>
      <c r="E108" s="82">
        <f t="shared" si="27"/>
        <v>0</v>
      </c>
      <c r="F108" s="84"/>
      <c r="G108" s="86"/>
      <c r="H108" s="85">
        <f t="shared" si="28"/>
        <v>0</v>
      </c>
      <c r="I108" s="84">
        <v>0</v>
      </c>
      <c r="J108" s="87"/>
      <c r="K108" s="87">
        <v>0</v>
      </c>
      <c r="L108" s="87">
        <v>0</v>
      </c>
      <c r="M108" s="87">
        <v>0</v>
      </c>
      <c r="N108" s="87"/>
      <c r="O108" s="87">
        <v>0</v>
      </c>
      <c r="P108" s="87"/>
      <c r="Q108" s="87">
        <v>0</v>
      </c>
      <c r="R108" s="87"/>
      <c r="S108" s="87"/>
      <c r="T108" s="87"/>
      <c r="U108" s="87"/>
      <c r="V108" s="87"/>
      <c r="W108" s="88">
        <f t="shared" si="30"/>
        <v>0</v>
      </c>
    </row>
    <row r="109" spans="1:23" s="30" customFormat="1" ht="13.5" hidden="1">
      <c r="A109" s="77"/>
      <c r="B109" s="81" t="s">
        <v>163</v>
      </c>
      <c r="C109" s="56" t="s">
        <v>135</v>
      </c>
      <c r="D109" s="83" t="s">
        <v>135</v>
      </c>
      <c r="E109" s="82">
        <f t="shared" si="27"/>
        <v>0</v>
      </c>
      <c r="F109" s="84"/>
      <c r="G109" s="86">
        <v>0</v>
      </c>
      <c r="H109" s="85">
        <f t="shared" si="28"/>
        <v>0</v>
      </c>
      <c r="I109" s="84">
        <v>0</v>
      </c>
      <c r="J109" s="87">
        <v>0</v>
      </c>
      <c r="K109" s="87">
        <v>0</v>
      </c>
      <c r="L109" s="87">
        <v>0</v>
      </c>
      <c r="M109" s="87">
        <v>0</v>
      </c>
      <c r="N109" s="87">
        <v>0</v>
      </c>
      <c r="O109" s="87">
        <v>0</v>
      </c>
      <c r="P109" s="87">
        <v>0</v>
      </c>
      <c r="Q109" s="87">
        <v>0</v>
      </c>
      <c r="R109" s="87">
        <v>0</v>
      </c>
      <c r="S109" s="87">
        <v>0</v>
      </c>
      <c r="T109" s="87">
        <v>0</v>
      </c>
      <c r="U109" s="87">
        <v>0</v>
      </c>
      <c r="V109" s="86">
        <v>0</v>
      </c>
      <c r="W109" s="88">
        <f t="shared" si="30"/>
        <v>0</v>
      </c>
    </row>
    <row r="110" spans="1:23" s="30" customFormat="1" ht="13.5" hidden="1">
      <c r="A110" s="75"/>
      <c r="B110" s="81" t="s">
        <v>163</v>
      </c>
      <c r="C110" s="56" t="s">
        <v>135</v>
      </c>
      <c r="D110" s="83" t="s">
        <v>135</v>
      </c>
      <c r="E110" s="82">
        <f t="shared" si="27"/>
        <v>0</v>
      </c>
      <c r="F110" s="22">
        <v>0</v>
      </c>
      <c r="G110" s="25">
        <v>0</v>
      </c>
      <c r="H110" s="85">
        <f t="shared" si="28"/>
        <v>0</v>
      </c>
      <c r="I110" s="22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5">
        <v>0</v>
      </c>
      <c r="W110" s="95"/>
    </row>
    <row r="111" spans="1:25" ht="24.75" customHeight="1">
      <c r="A111" s="115"/>
      <c r="B111" s="116" t="s">
        <v>139</v>
      </c>
      <c r="C111" s="117">
        <f>D111</f>
        <v>74067</v>
      </c>
      <c r="D111" s="118">
        <v>74067</v>
      </c>
      <c r="E111" s="117">
        <f t="shared" si="27"/>
        <v>12171</v>
      </c>
      <c r="F111" s="119">
        <f>F112+F113</f>
        <v>0</v>
      </c>
      <c r="G111" s="119">
        <f>G112+G113</f>
        <v>12171</v>
      </c>
      <c r="H111" s="120">
        <f t="shared" si="28"/>
        <v>69194</v>
      </c>
      <c r="I111" s="121">
        <f>I112+I113</f>
        <v>6179</v>
      </c>
      <c r="J111" s="122">
        <f>J112+J113</f>
        <v>4791</v>
      </c>
      <c r="K111" s="122">
        <f aca="true" t="shared" si="34" ref="K111:V111">K112+K113</f>
        <v>3658</v>
      </c>
      <c r="L111" s="122">
        <f t="shared" si="34"/>
        <v>6237</v>
      </c>
      <c r="M111" s="122">
        <f t="shared" si="34"/>
        <v>5232</v>
      </c>
      <c r="N111" s="122">
        <f t="shared" si="34"/>
        <v>3960</v>
      </c>
      <c r="O111" s="122">
        <f t="shared" si="34"/>
        <v>3387</v>
      </c>
      <c r="P111" s="122">
        <f t="shared" si="34"/>
        <v>5321</v>
      </c>
      <c r="Q111" s="122">
        <f t="shared" si="34"/>
        <v>4880</v>
      </c>
      <c r="R111" s="122">
        <f t="shared" si="34"/>
        <v>4984</v>
      </c>
      <c r="S111" s="122">
        <f t="shared" si="34"/>
        <v>3377</v>
      </c>
      <c r="T111" s="122">
        <f t="shared" si="34"/>
        <v>6731</v>
      </c>
      <c r="U111" s="122">
        <f t="shared" si="34"/>
        <v>4991</v>
      </c>
      <c r="V111" s="122">
        <f t="shared" si="34"/>
        <v>5466</v>
      </c>
      <c r="W111" s="117">
        <f>E111+H111</f>
        <v>81365</v>
      </c>
      <c r="X111" s="24"/>
      <c r="Y111" s="24"/>
    </row>
    <row r="112" spans="1:23" s="89" customFormat="1" ht="27">
      <c r="A112" s="145"/>
      <c r="B112" s="180" t="s">
        <v>191</v>
      </c>
      <c r="C112" s="146" t="s">
        <v>135</v>
      </c>
      <c r="D112" s="147">
        <v>45787</v>
      </c>
      <c r="E112" s="148">
        <f t="shared" si="27"/>
        <v>5322</v>
      </c>
      <c r="F112" s="149">
        <v>0</v>
      </c>
      <c r="G112" s="150">
        <v>5322</v>
      </c>
      <c r="H112" s="151">
        <f t="shared" si="28"/>
        <v>30256</v>
      </c>
      <c r="I112" s="152">
        <v>2702</v>
      </c>
      <c r="J112" s="153">
        <v>2095</v>
      </c>
      <c r="K112" s="153">
        <v>1600</v>
      </c>
      <c r="L112" s="153">
        <v>2727</v>
      </c>
      <c r="M112" s="153">
        <v>2288</v>
      </c>
      <c r="N112" s="153">
        <v>1732</v>
      </c>
      <c r="O112" s="153">
        <v>1481</v>
      </c>
      <c r="P112" s="153">
        <v>2327</v>
      </c>
      <c r="Q112" s="153">
        <v>2134</v>
      </c>
      <c r="R112" s="153">
        <v>2179</v>
      </c>
      <c r="S112" s="179">
        <v>1477</v>
      </c>
      <c r="T112" s="154" t="s">
        <v>213</v>
      </c>
      <c r="U112" s="154" t="s">
        <v>215</v>
      </c>
      <c r="V112" s="155" t="s">
        <v>218</v>
      </c>
      <c r="W112" s="146">
        <f>E112+H112</f>
        <v>35578</v>
      </c>
    </row>
    <row r="113" spans="1:23" s="89" customFormat="1" ht="27" thickBot="1">
      <c r="A113" s="156"/>
      <c r="B113" s="180" t="s">
        <v>140</v>
      </c>
      <c r="C113" s="157" t="s">
        <v>135</v>
      </c>
      <c r="D113" s="158" t="s">
        <v>135</v>
      </c>
      <c r="E113" s="148">
        <f t="shared" si="27"/>
        <v>6849</v>
      </c>
      <c r="F113" s="149">
        <v>0</v>
      </c>
      <c r="G113" s="159">
        <v>6849</v>
      </c>
      <c r="H113" s="160">
        <f t="shared" si="28"/>
        <v>38938</v>
      </c>
      <c r="I113" s="152">
        <v>3477</v>
      </c>
      <c r="J113" s="153">
        <v>2696</v>
      </c>
      <c r="K113" s="153">
        <v>2058</v>
      </c>
      <c r="L113" s="153">
        <v>3510</v>
      </c>
      <c r="M113" s="153">
        <v>2944</v>
      </c>
      <c r="N113" s="153">
        <v>2228</v>
      </c>
      <c r="O113" s="153">
        <v>1906</v>
      </c>
      <c r="P113" s="153">
        <v>2994</v>
      </c>
      <c r="Q113" s="153">
        <v>2746</v>
      </c>
      <c r="R113" s="153">
        <v>2805</v>
      </c>
      <c r="S113" s="179">
        <v>1900</v>
      </c>
      <c r="T113" s="154" t="s">
        <v>214</v>
      </c>
      <c r="U113" s="154" t="s">
        <v>216</v>
      </c>
      <c r="V113" s="155" t="s">
        <v>217</v>
      </c>
      <c r="W113" s="148">
        <f>E113+H113</f>
        <v>45787</v>
      </c>
    </row>
    <row r="114" spans="1:23" ht="15.75" thickBot="1">
      <c r="A114" s="142"/>
      <c r="B114" s="166" t="s">
        <v>141</v>
      </c>
      <c r="C114" s="167">
        <f>C91+C88</f>
        <v>1617139.8</v>
      </c>
      <c r="D114" s="168">
        <f>D91+D88</f>
        <v>1532052.8</v>
      </c>
      <c r="E114" s="169">
        <f>E91+E88</f>
        <v>150009</v>
      </c>
      <c r="F114" s="169">
        <f>F91+F88</f>
        <v>125826</v>
      </c>
      <c r="G114" s="213">
        <f>G91+G88</f>
        <v>24183</v>
      </c>
      <c r="H114" s="170">
        <f t="shared" si="28"/>
        <v>111032</v>
      </c>
      <c r="I114" s="169">
        <f aca="true" t="shared" si="35" ref="I114:V114">I91+I88</f>
        <v>9308</v>
      </c>
      <c r="J114" s="214">
        <f t="shared" si="35"/>
        <v>6751</v>
      </c>
      <c r="K114" s="214">
        <f t="shared" si="35"/>
        <v>4907</v>
      </c>
      <c r="L114" s="214">
        <f t="shared" si="35"/>
        <v>10234</v>
      </c>
      <c r="M114" s="214">
        <f t="shared" si="35"/>
        <v>10659</v>
      </c>
      <c r="N114" s="214">
        <f t="shared" si="35"/>
        <v>7073</v>
      </c>
      <c r="O114" s="214">
        <f t="shared" si="35"/>
        <v>4579</v>
      </c>
      <c r="P114" s="214">
        <f t="shared" si="35"/>
        <v>7628</v>
      </c>
      <c r="Q114" s="214">
        <f t="shared" si="35"/>
        <v>8894</v>
      </c>
      <c r="R114" s="214">
        <f t="shared" si="35"/>
        <v>6261</v>
      </c>
      <c r="S114" s="214">
        <f t="shared" si="35"/>
        <v>9363</v>
      </c>
      <c r="T114" s="214">
        <f t="shared" si="35"/>
        <v>9784</v>
      </c>
      <c r="U114" s="214">
        <f t="shared" si="35"/>
        <v>8690</v>
      </c>
      <c r="V114" s="213">
        <f t="shared" si="35"/>
        <v>6901</v>
      </c>
      <c r="W114" s="78">
        <f>E114+H114</f>
        <v>261041</v>
      </c>
    </row>
    <row r="115" spans="1:23" ht="15.75" thickBot="1">
      <c r="A115" s="165"/>
      <c r="B115" s="171" t="s">
        <v>142</v>
      </c>
      <c r="C115" s="143">
        <f aca="true" t="shared" si="36" ref="C115:W115">C114-C87</f>
        <v>-3516</v>
      </c>
      <c r="D115" s="143">
        <f t="shared" si="36"/>
        <v>-3516</v>
      </c>
      <c r="E115" s="143">
        <f t="shared" si="36"/>
        <v>0</v>
      </c>
      <c r="F115" s="163">
        <f t="shared" si="36"/>
        <v>0</v>
      </c>
      <c r="G115" s="164">
        <f t="shared" si="36"/>
        <v>0</v>
      </c>
      <c r="H115" s="143">
        <f t="shared" si="36"/>
        <v>0</v>
      </c>
      <c r="I115" s="163">
        <f t="shared" si="36"/>
        <v>0</v>
      </c>
      <c r="J115" s="172">
        <f t="shared" si="36"/>
        <v>0</v>
      </c>
      <c r="K115" s="172">
        <f t="shared" si="36"/>
        <v>0</v>
      </c>
      <c r="L115" s="172">
        <f t="shared" si="36"/>
        <v>0</v>
      </c>
      <c r="M115" s="172">
        <f t="shared" si="36"/>
        <v>0</v>
      </c>
      <c r="N115" s="172">
        <f t="shared" si="36"/>
        <v>0</v>
      </c>
      <c r="O115" s="172">
        <f t="shared" si="36"/>
        <v>0</v>
      </c>
      <c r="P115" s="172">
        <f t="shared" si="36"/>
        <v>0</v>
      </c>
      <c r="Q115" s="172">
        <f t="shared" si="36"/>
        <v>0</v>
      </c>
      <c r="R115" s="172">
        <f t="shared" si="36"/>
        <v>0</v>
      </c>
      <c r="S115" s="172">
        <f t="shared" si="36"/>
        <v>0</v>
      </c>
      <c r="T115" s="172">
        <f t="shared" si="36"/>
        <v>0</v>
      </c>
      <c r="U115" s="172">
        <f t="shared" si="36"/>
        <v>0</v>
      </c>
      <c r="V115" s="174">
        <f t="shared" si="36"/>
        <v>0</v>
      </c>
      <c r="W115" s="143">
        <f t="shared" si="36"/>
        <v>0</v>
      </c>
    </row>
    <row r="116" spans="3:24" ht="24" customHeight="1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</row>
    <row r="117" spans="6:25" ht="19.5" customHeight="1" hidden="1">
      <c r="F117">
        <f>ROUND((-F115*0.4386),0)</f>
        <v>0</v>
      </c>
      <c r="G117">
        <f>ROUND((-G115*0.43727),0)</f>
        <v>0</v>
      </c>
      <c r="I117">
        <f>ROUND((-I115*0.43727),0)</f>
        <v>0</v>
      </c>
      <c r="J117">
        <f aca="true" t="shared" si="37" ref="J117:V117">ROUND((-J115*0.43727),0)</f>
        <v>0</v>
      </c>
      <c r="K117">
        <f t="shared" si="37"/>
        <v>0</v>
      </c>
      <c r="L117">
        <f t="shared" si="37"/>
        <v>0</v>
      </c>
      <c r="M117">
        <f t="shared" si="37"/>
        <v>0</v>
      </c>
      <c r="N117">
        <f t="shared" si="37"/>
        <v>0</v>
      </c>
      <c r="O117">
        <f t="shared" si="37"/>
        <v>0</v>
      </c>
      <c r="P117">
        <f t="shared" si="37"/>
        <v>0</v>
      </c>
      <c r="Q117">
        <f t="shared" si="37"/>
        <v>0</v>
      </c>
      <c r="R117">
        <f t="shared" si="37"/>
        <v>0</v>
      </c>
      <c r="S117">
        <f t="shared" si="37"/>
        <v>0</v>
      </c>
      <c r="T117">
        <f t="shared" si="37"/>
        <v>0</v>
      </c>
      <c r="U117">
        <f t="shared" si="37"/>
        <v>0</v>
      </c>
      <c r="V117">
        <f t="shared" si="37"/>
        <v>0</v>
      </c>
      <c r="W117">
        <f>V117+U117+T117+S117+R117+Q117+P117+O117+N117+M117+L117+K117+J117+I117+G117+F117</f>
        <v>0</v>
      </c>
      <c r="X117" s="215">
        <f>-W115-X118</f>
        <v>-45787</v>
      </c>
      <c r="Y117">
        <f>100-Y118</f>
        <v>43.727</v>
      </c>
    </row>
    <row r="118" spans="6:25" ht="19.5" customHeight="1" hidden="1">
      <c r="F118" s="215">
        <f>-F115-F117</f>
        <v>0</v>
      </c>
      <c r="G118" s="215">
        <f>-G115-G117</f>
        <v>0</v>
      </c>
      <c r="H118" s="215"/>
      <c r="I118" s="215">
        <f aca="true" t="shared" si="38" ref="I118:V118">-I115-I117</f>
        <v>0</v>
      </c>
      <c r="J118" s="215">
        <f t="shared" si="38"/>
        <v>0</v>
      </c>
      <c r="K118" s="215">
        <f t="shared" si="38"/>
        <v>0</v>
      </c>
      <c r="L118" s="215">
        <f t="shared" si="38"/>
        <v>0</v>
      </c>
      <c r="M118" s="215">
        <f t="shared" si="38"/>
        <v>0</v>
      </c>
      <c r="N118" s="215">
        <f t="shared" si="38"/>
        <v>0</v>
      </c>
      <c r="O118" s="215">
        <f t="shared" si="38"/>
        <v>0</v>
      </c>
      <c r="P118" s="215">
        <f t="shared" si="38"/>
        <v>0</v>
      </c>
      <c r="Q118" s="215">
        <f t="shared" si="38"/>
        <v>0</v>
      </c>
      <c r="R118" s="215">
        <f t="shared" si="38"/>
        <v>0</v>
      </c>
      <c r="S118" s="215">
        <f t="shared" si="38"/>
        <v>0</v>
      </c>
      <c r="T118" s="215">
        <f t="shared" si="38"/>
        <v>0</v>
      </c>
      <c r="U118" s="215">
        <f t="shared" si="38"/>
        <v>0</v>
      </c>
      <c r="V118" s="215">
        <f t="shared" si="38"/>
        <v>0</v>
      </c>
      <c r="W118">
        <f>V118+U118+T118+S118+R118+Q118+P118+O118+N118+M118+L118+K118+J118+I118+G118+F118</f>
        <v>0</v>
      </c>
      <c r="X118">
        <v>45787</v>
      </c>
      <c r="Y118">
        <v>56.273</v>
      </c>
    </row>
  </sheetData>
  <mergeCells count="13">
    <mergeCell ref="E4:E5"/>
    <mergeCell ref="I4:V4"/>
    <mergeCell ref="F4:G4"/>
    <mergeCell ref="M1:R1"/>
    <mergeCell ref="A1:K1"/>
    <mergeCell ref="G2:L2"/>
    <mergeCell ref="W4:W5"/>
    <mergeCell ref="C4:C5"/>
    <mergeCell ref="A3:B3"/>
    <mergeCell ref="A4:A5"/>
    <mergeCell ref="B4:B5"/>
    <mergeCell ref="D4:D5"/>
    <mergeCell ref="H4:H5"/>
  </mergeCells>
  <printOptions/>
  <pageMargins left="0.76" right="0.21" top="0.16" bottom="0.17" header="0.16" footer="0.17"/>
  <pageSetup fitToWidth="2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АкуловаОН</dc:creator>
  <cp:keywords/>
  <dc:description/>
  <cp:lastModifiedBy>Ольга</cp:lastModifiedBy>
  <cp:lastPrinted>2015-04-13T11:06:21Z</cp:lastPrinted>
  <dcterms:created xsi:type="dcterms:W3CDTF">2009-12-08T13:23:51Z</dcterms:created>
  <dcterms:modified xsi:type="dcterms:W3CDTF">2015-04-13T11:35:07Z</dcterms:modified>
  <cp:category/>
  <cp:version/>
  <cp:contentType/>
  <cp:contentStatus/>
</cp:coreProperties>
</file>